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GUIO\Desktop\ACTUALIZACION PROYECTO\EJECUTOR\"/>
    </mc:Choice>
  </mc:AlternateContent>
  <workbookProtection workbookAlgorithmName="SHA-512" workbookHashValue="0acxwdhvR9n+HVUNd/p6XOilTe/XRU6EYnBdbL31/zwbhAevOkKDe3am43iV3hbOJBjdHBmO1bdOtE9IxhHJQA==" workbookSaltValue="GvvbC5WxqDyCs8za8mBVUg==" workbookSpinCount="100000" lockStructure="1"/>
  <bookViews>
    <workbookView xWindow="0" yWindow="0" windowWidth="28800" windowHeight="11235" tabRatio="880" activeTab="3"/>
  </bookViews>
  <sheets>
    <sheet name="PORTADA" sheetId="14" r:id="rId1"/>
    <sheet name="ESCALA DE EVALUACIÓN" sheetId="18" r:id="rId2"/>
    <sheet name="LEVANTAMIENTO INF." sheetId="13" r:id="rId3"/>
    <sheet name="AREAS INVOLUCRADAS" sheetId="12" r:id="rId4"/>
    <sheet name="ADMINISTRATIVAS" sheetId="1" r:id="rId5"/>
    <sheet name="TECNICAS" sheetId="20" r:id="rId6"/>
    <sheet name="PHVA" sheetId="6" r:id="rId7"/>
    <sheet name="MADUREZ MSPI" sheetId="24" r:id="rId8"/>
    <sheet name="CIBERSEGURIDAD" sheetId="21" r:id="rId9"/>
    <sheet name="Hoja1" sheetId="25" r:id="rId10"/>
  </sheets>
  <externalReferences>
    <externalReference r:id="rId11"/>
  </externalReferences>
  <definedNames>
    <definedName name="_xlnm._FilterDatabase" localSheetId="4" hidden="1">ADMINISTRATIVAS!$B$11:$M$76</definedName>
    <definedName name="_xlnm._FilterDatabase" localSheetId="8" hidden="1">CIBERSEGURIDAD!$A$12:$G$201</definedName>
    <definedName name="_xlnm._FilterDatabase" localSheetId="7" hidden="1">'MADUREZ MSPI'!$A$11:$P$77</definedName>
    <definedName name="_xlnm._FilterDatabase" localSheetId="6" hidden="1">PHVA!$A$15:$L$39</definedName>
    <definedName name="_xlnm._FilterDatabase" localSheetId="5" hidden="1">TECNICAS!$A$11:$L$117</definedName>
    <definedName name="AMENAZAS">[1]Datos!$F$5:$F$10</definedName>
    <definedName name="_xlnm.Print_Area" localSheetId="3">'AREAS INVOLUCRADAS'!$B$11:$C$221</definedName>
    <definedName name="_xlnm.Print_Area" localSheetId="0">PORTADA!$A$1:$P$113</definedName>
    <definedName name="Controles_ISO" localSheetId="1">#REF!</definedName>
    <definedName name="Controles_ISO" localSheetId="5">#REF!</definedName>
    <definedName name="Controles_ISO">#REF!</definedName>
    <definedName name="IMPACTO">[1]Datos!$D$5:$D$8</definedName>
    <definedName name="list" localSheetId="1">#REF!</definedName>
    <definedName name="list" localSheetId="5">#REF!</definedName>
    <definedName name="list">#REF!</definedName>
    <definedName name="maturity" localSheetId="1">#REF!</definedName>
    <definedName name="maturity" localSheetId="5">#REF!</definedName>
    <definedName name="maturity">#REF!</definedName>
    <definedName name="Opciones">'ESCALA DE EVALUACIÓN'!$B$4:$C$9</definedName>
    <definedName name="Policies" localSheetId="1">#REF!</definedName>
    <definedName name="Policies" localSheetId="5">#REF!</definedName>
    <definedName name="Policies">#REF!</definedName>
    <definedName name="Procedure" localSheetId="1">#REF!</definedName>
    <definedName name="Procedure" localSheetId="5">#REF!</definedName>
    <definedName name="Procedure">#REF!</definedName>
    <definedName name="ratings" localSheetId="1">#REF!</definedName>
    <definedName name="ratings" localSheetId="5">#REF!</definedName>
    <definedName name="ratings">#REF!</definedName>
    <definedName name="Staff" localSheetId="1">#REF!</definedName>
    <definedName name="Staff" localSheetId="5">#REF!</definedName>
    <definedName name="Staff">#REF!</definedName>
    <definedName name="TIPO_ACTIVOS">[1]Datos!$C$5:$C$12</definedName>
    <definedName name="VULNERABILIDADES">[1]Datos!$E$5:$E$10</definedName>
  </definedNames>
  <calcPr calcId="152511"/>
  <pivotCaches>
    <pivotCache cacheId="0" r:id="rId12"/>
    <pivotCache cacheId="1" r:id="rId1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8" i="14" l="1"/>
  <c r="E43" i="14" l="1"/>
  <c r="G201" i="21"/>
  <c r="G200" i="21"/>
  <c r="G199" i="21"/>
  <c r="G198" i="21"/>
  <c r="G197" i="21"/>
  <c r="G196" i="21"/>
  <c r="G195" i="21"/>
  <c r="G194" i="21"/>
  <c r="G193"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G139" i="21"/>
  <c r="G138" i="21"/>
  <c r="G137" i="21"/>
  <c r="G136" i="21"/>
  <c r="G135" i="21"/>
  <c r="G134" i="2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69" i="21"/>
  <c r="G68" i="21"/>
  <c r="G67" i="21"/>
  <c r="G66" i="21"/>
  <c r="G65" i="21"/>
  <c r="G64" i="21"/>
  <c r="G63" i="21"/>
  <c r="G62" i="21"/>
  <c r="G61" i="21"/>
  <c r="G60" i="21"/>
  <c r="G59" i="21"/>
  <c r="G58" i="21"/>
  <c r="G57" i="21"/>
  <c r="G56" i="21"/>
  <c r="G55" i="21"/>
  <c r="G54" i="21"/>
  <c r="G53" i="21"/>
  <c r="G52" i="21"/>
  <c r="G51" i="21"/>
  <c r="G50" i="21"/>
  <c r="G49" i="21"/>
  <c r="G48" i="21"/>
  <c r="G47" i="21"/>
  <c r="G46" i="21"/>
  <c r="G45" i="21"/>
  <c r="G44" i="21"/>
  <c r="G43" i="21"/>
  <c r="G42" i="21"/>
  <c r="G41" i="21"/>
  <c r="G40" i="21"/>
  <c r="G39" i="21"/>
  <c r="G38" i="21"/>
  <c r="G37" i="21"/>
  <c r="G36" i="21"/>
  <c r="G35" i="21"/>
  <c r="G34" i="21"/>
  <c r="G33" i="21"/>
  <c r="G32" i="21"/>
  <c r="G31" i="21"/>
  <c r="G30" i="21"/>
  <c r="G29" i="21"/>
  <c r="G28" i="21"/>
  <c r="G27" i="21"/>
  <c r="G26" i="21"/>
  <c r="F66" i="24"/>
  <c r="N66" i="24" s="1"/>
  <c r="F61" i="24"/>
  <c r="N61" i="24" s="1"/>
  <c r="F60" i="24"/>
  <c r="N60" i="24" s="1"/>
  <c r="F59" i="24"/>
  <c r="N59" i="24" s="1"/>
  <c r="F58" i="24"/>
  <c r="N58" i="24" s="1"/>
  <c r="F57" i="24"/>
  <c r="N57" i="24" s="1"/>
  <c r="N74" i="24" s="1"/>
  <c r="F55" i="24"/>
  <c r="P55" i="24" s="1"/>
  <c r="F49" i="24"/>
  <c r="N49" i="24" s="1"/>
  <c r="F75" i="24"/>
  <c r="P75" i="24" s="1"/>
  <c r="P76" i="24" s="1"/>
  <c r="F67" i="24"/>
  <c r="P67" i="24" s="1"/>
  <c r="F65" i="24"/>
  <c r="N65" i="24" s="1"/>
  <c r="F64" i="24"/>
  <c r="P64" i="24" s="1"/>
  <c r="F63" i="24"/>
  <c r="N63" i="24" s="1"/>
  <c r="F54" i="24"/>
  <c r="P54" i="24" s="1"/>
  <c r="F53" i="24"/>
  <c r="P53" i="24" s="1"/>
  <c r="F52" i="24"/>
  <c r="N52" i="24" s="1"/>
  <c r="F51" i="24"/>
  <c r="N51" i="24" s="1"/>
  <c r="F50" i="24"/>
  <c r="N50" i="24" s="1"/>
  <c r="F40" i="24"/>
  <c r="N40" i="24" s="1"/>
  <c r="F39" i="24"/>
  <c r="L39" i="24" s="1"/>
  <c r="F28" i="24"/>
  <c r="P28" i="24" s="1"/>
  <c r="F26" i="24"/>
  <c r="N26" i="24" s="1"/>
  <c r="F25" i="24"/>
  <c r="N25" i="24" s="1"/>
  <c r="F21" i="24"/>
  <c r="H21" i="24" s="1"/>
  <c r="F20" i="24"/>
  <c r="P20" i="24" s="1"/>
  <c r="F19" i="24"/>
  <c r="P19" i="24" s="1"/>
  <c r="F16" i="24"/>
  <c r="L16" i="24" s="1"/>
  <c r="F15" i="24"/>
  <c r="J15" i="24" s="1"/>
  <c r="F14" i="24"/>
  <c r="J14" i="24" s="1"/>
  <c r="F13" i="24"/>
  <c r="H13" i="24" s="1"/>
  <c r="G192" i="21"/>
  <c r="E17" i="6"/>
  <c r="F17" i="6"/>
  <c r="F46" i="24"/>
  <c r="N46" i="24" s="1"/>
  <c r="L18" i="6"/>
  <c r="G44" i="14"/>
  <c r="K36" i="6"/>
  <c r="L36" i="6"/>
  <c r="E41" i="14" s="1"/>
  <c r="K39" i="6"/>
  <c r="L39" i="6" s="1"/>
  <c r="E42" i="14" s="1"/>
  <c r="K32" i="6"/>
  <c r="L32" i="6" s="1"/>
  <c r="R9" i="13"/>
  <c r="D6" i="13"/>
  <c r="F29" i="24"/>
  <c r="L29" i="24" s="1"/>
  <c r="L38" i="6"/>
  <c r="O34" i="24"/>
  <c r="M34" i="24"/>
  <c r="K34" i="24"/>
  <c r="I34" i="24"/>
  <c r="G34" i="24"/>
  <c r="O56" i="24"/>
  <c r="M56" i="24"/>
  <c r="K56" i="24"/>
  <c r="I56" i="24"/>
  <c r="G56" i="24"/>
  <c r="G74" i="24"/>
  <c r="I74" i="24"/>
  <c r="K74" i="24"/>
  <c r="M74" i="24"/>
  <c r="O74" i="24"/>
  <c r="O76" i="24" s="1"/>
  <c r="O22" i="24"/>
  <c r="M22" i="24"/>
  <c r="K22" i="24"/>
  <c r="I22" i="24"/>
  <c r="G22" i="24"/>
  <c r="P24" i="24"/>
  <c r="P23" i="24"/>
  <c r="P34" i="24" s="1"/>
  <c r="P18" i="24"/>
  <c r="N24" i="24"/>
  <c r="N23" i="24"/>
  <c r="N34" i="24" s="1"/>
  <c r="N18" i="24"/>
  <c r="L24" i="24"/>
  <c r="L23" i="24"/>
  <c r="L34" i="24" s="1"/>
  <c r="L18" i="24"/>
  <c r="J24" i="24"/>
  <c r="J23" i="24"/>
  <c r="J18" i="24"/>
  <c r="K20" i="6"/>
  <c r="F17" i="24" s="1"/>
  <c r="J17" i="24" s="1"/>
  <c r="H18" i="24"/>
  <c r="N12" i="24"/>
  <c r="K18" i="6"/>
  <c r="H30" i="14"/>
  <c r="C5" i="24"/>
  <c r="C5" i="21"/>
  <c r="H19" i="14"/>
  <c r="F30" i="24"/>
  <c r="J30" i="24" s="1"/>
  <c r="F35" i="24"/>
  <c r="L35" i="24" s="1"/>
  <c r="L56" i="24" s="1"/>
  <c r="F62" i="24"/>
  <c r="H29" i="14"/>
  <c r="F48" i="24"/>
  <c r="L48" i="24" s="1"/>
  <c r="F47" i="24"/>
  <c r="F45" i="24"/>
  <c r="N45" i="24" s="1"/>
  <c r="F44" i="24"/>
  <c r="F72" i="24"/>
  <c r="N72" i="24" s="1"/>
  <c r="F33" i="24"/>
  <c r="P33" i="24" s="1"/>
  <c r="F71" i="24"/>
  <c r="P71" i="24" s="1"/>
  <c r="F43" i="24"/>
  <c r="P43" i="24" s="1"/>
  <c r="F32" i="24"/>
  <c r="J32" i="24" s="1"/>
  <c r="F31" i="24"/>
  <c r="P31" i="24" s="1"/>
  <c r="F41" i="24"/>
  <c r="F70" i="24"/>
  <c r="P70" i="24" s="1"/>
  <c r="F69" i="24"/>
  <c r="N69" i="24" s="1"/>
  <c r="F38" i="24"/>
  <c r="L38" i="24" s="1"/>
  <c r="J34" i="24"/>
  <c r="H24" i="14"/>
  <c r="H27" i="14"/>
  <c r="H25" i="14"/>
  <c r="H20" i="14"/>
  <c r="P12" i="24"/>
  <c r="P22" i="24" s="1"/>
  <c r="S12" i="24" s="1"/>
  <c r="J12" i="24"/>
  <c r="L12" i="24"/>
  <c r="H12" i="24"/>
  <c r="H23" i="14"/>
  <c r="H28" i="14"/>
  <c r="H26" i="14"/>
  <c r="L49" i="24"/>
  <c r="C6" i="20"/>
  <c r="G33" i="14"/>
  <c r="C32" i="14"/>
  <c r="C31" i="14"/>
  <c r="C22" i="14"/>
  <c r="C21" i="14"/>
  <c r="C20" i="14"/>
  <c r="C19" i="14"/>
  <c r="F27" i="24"/>
  <c r="P27" i="24" s="1"/>
  <c r="F37" i="24"/>
  <c r="F36" i="24"/>
  <c r="L36" i="24" s="1"/>
  <c r="H22" i="14"/>
  <c r="H32" i="14"/>
  <c r="H31" i="14"/>
  <c r="H21" i="14"/>
  <c r="F33" i="14"/>
  <c r="H33" i="14" s="1"/>
  <c r="D6" i="1"/>
  <c r="C10" i="6"/>
  <c r="F24" i="6"/>
  <c r="E24" i="6"/>
  <c r="D24" i="6"/>
  <c r="L21" i="6"/>
  <c r="K21" i="6"/>
  <c r="J21" i="6"/>
  <c r="F21" i="6"/>
  <c r="E21" i="6"/>
  <c r="D21" i="6"/>
  <c r="L20" i="6"/>
  <c r="E20" i="6"/>
  <c r="D20" i="6"/>
  <c r="C6" i="12"/>
  <c r="P15" i="24" l="1"/>
  <c r="P58" i="24"/>
  <c r="N20" i="24"/>
  <c r="N55" i="24"/>
  <c r="L25" i="24"/>
  <c r="P60" i="24"/>
  <c r="P66" i="24"/>
  <c r="L55" i="24"/>
  <c r="P61" i="24"/>
  <c r="P59" i="24"/>
  <c r="P57" i="24"/>
  <c r="P74" i="24" s="1"/>
  <c r="L15" i="24"/>
  <c r="P39" i="24"/>
  <c r="J21" i="24"/>
  <c r="L50" i="24"/>
  <c r="J26" i="24"/>
  <c r="P72" i="24"/>
  <c r="P63" i="24"/>
  <c r="N21" i="24"/>
  <c r="N32" i="24"/>
  <c r="N67" i="24"/>
  <c r="P50" i="24"/>
  <c r="N64" i="24"/>
  <c r="L26" i="24"/>
  <c r="P51" i="24"/>
  <c r="P65" i="24"/>
  <c r="L51" i="24"/>
  <c r="L40" i="24"/>
  <c r="P38" i="24"/>
  <c r="L43" i="24"/>
  <c r="P40" i="24"/>
  <c r="L21" i="24"/>
  <c r="P21" i="24"/>
  <c r="P49" i="24"/>
  <c r="N71" i="24"/>
  <c r="P26" i="24"/>
  <c r="P69" i="24"/>
  <c r="N39" i="24"/>
  <c r="H17" i="24"/>
  <c r="P25" i="24"/>
  <c r="J20" i="24"/>
  <c r="L54" i="24"/>
  <c r="N29" i="24"/>
  <c r="N19" i="24"/>
  <c r="L17" i="24"/>
  <c r="J25" i="24"/>
  <c r="N28" i="24"/>
  <c r="H20" i="24"/>
  <c r="L20" i="24"/>
  <c r="N16" i="24"/>
  <c r="J13" i="24"/>
  <c r="J22" i="24" s="1"/>
  <c r="S15" i="24" s="1"/>
  <c r="P14" i="24"/>
  <c r="L19" i="24"/>
  <c r="P52" i="24"/>
  <c r="F56" i="24"/>
  <c r="J28" i="24"/>
  <c r="L14" i="24"/>
  <c r="H14" i="24"/>
  <c r="J16" i="24"/>
  <c r="P36" i="24"/>
  <c r="L28" i="24"/>
  <c r="N14" i="24"/>
  <c r="H16" i="24"/>
  <c r="P16" i="24"/>
  <c r="L53" i="24"/>
  <c r="N53" i="24"/>
  <c r="F22" i="24"/>
  <c r="J19" i="24"/>
  <c r="H19" i="24"/>
  <c r="P13" i="24"/>
  <c r="L52" i="24"/>
  <c r="H15" i="24"/>
  <c r="N54" i="24"/>
  <c r="N27" i="24"/>
  <c r="N36" i="24"/>
  <c r="P37" i="24"/>
  <c r="N37" i="24"/>
  <c r="L37" i="24"/>
  <c r="N41" i="24"/>
  <c r="P41" i="24"/>
  <c r="L31" i="24"/>
  <c r="J31" i="24"/>
  <c r="N33" i="24"/>
  <c r="J33" i="24"/>
  <c r="N44" i="24"/>
  <c r="L44" i="24"/>
  <c r="L47" i="24"/>
  <c r="N47" i="24"/>
  <c r="P62" i="24"/>
  <c r="N62" i="24"/>
  <c r="P30" i="24"/>
  <c r="L30" i="24"/>
  <c r="F34" i="24"/>
  <c r="N30" i="24"/>
  <c r="L27" i="24"/>
  <c r="J27" i="24"/>
  <c r="P44" i="24"/>
  <c r="L33" i="24"/>
  <c r="N31" i="24"/>
  <c r="N38" i="24"/>
  <c r="P47" i="24"/>
  <c r="N43" i="24"/>
  <c r="N70" i="24"/>
  <c r="L41" i="24"/>
  <c r="F68" i="24"/>
  <c r="F42" i="24"/>
  <c r="L32" i="24"/>
  <c r="P32" i="24"/>
  <c r="P45" i="24"/>
  <c r="L45" i="24"/>
  <c r="N48" i="24"/>
  <c r="P48" i="24"/>
  <c r="N35" i="24"/>
  <c r="N56" i="24" s="1"/>
  <c r="P35" i="24"/>
  <c r="P56" i="24" s="1"/>
  <c r="K26" i="6"/>
  <c r="L26" i="6" s="1"/>
  <c r="N17" i="24"/>
  <c r="P17" i="24"/>
  <c r="P29" i="24"/>
  <c r="J29" i="24"/>
  <c r="P46" i="24"/>
  <c r="L46" i="24"/>
  <c r="L13" i="24"/>
  <c r="L22" i="24" s="1"/>
  <c r="S14" i="24" s="1"/>
  <c r="N13" i="24"/>
  <c r="N22" i="24" s="1"/>
  <c r="S13" i="24" s="1"/>
  <c r="N15" i="24"/>
  <c r="F73" i="24"/>
  <c r="H22" i="24" l="1"/>
  <c r="S16" i="24" s="1"/>
  <c r="S18" i="24" s="1"/>
  <c r="F58" i="14"/>
  <c r="E58" i="14" s="1"/>
  <c r="F60" i="14"/>
  <c r="E60" i="14" s="1"/>
  <c r="P42" i="24"/>
  <c r="L42" i="24"/>
  <c r="F62" i="14" s="1"/>
  <c r="E62" i="14" s="1"/>
  <c r="N42" i="24"/>
  <c r="P68" i="24"/>
  <c r="F74" i="24"/>
  <c r="N68" i="24"/>
  <c r="F76" i="24"/>
  <c r="P73" i="24"/>
  <c r="N73" i="24"/>
  <c r="F66" i="14" l="1"/>
  <c r="E66" i="14" s="1"/>
  <c r="F64" i="14"/>
  <c r="E64" i="14" s="1"/>
</calcChain>
</file>

<file path=xl/comments1.xml><?xml version="1.0" encoding="utf-8"?>
<comments xmlns="http://schemas.openxmlformats.org/spreadsheetml/2006/main">
  <authors>
    <author>Julio Cesar Mancipe Caicedo</author>
    <author>Elizabeth Sanabria</author>
  </authors>
  <commentList>
    <comment ref="B12" authorId="0" shapeId="0">
      <text>
        <r>
          <rPr>
            <b/>
            <sz val="9"/>
            <color indexed="81"/>
            <rFont val="Tahoma"/>
            <family val="2"/>
          </rPr>
          <t>Julio Cesar Mancipe Caicedo:</t>
        </r>
        <r>
          <rPr>
            <sz val="9"/>
            <color indexed="81"/>
            <rFont val="Tahoma"/>
            <family val="2"/>
          </rPr>
          <t xml:space="preserve">
El tipo de entidad.</t>
        </r>
      </text>
    </comment>
    <comment ref="B13" authorId="0" shapeId="0">
      <text>
        <r>
          <rPr>
            <b/>
            <sz val="9"/>
            <color indexed="81"/>
            <rFont val="Tahoma"/>
            <family val="2"/>
          </rPr>
          <t>Julio Cesar Mancipe Caicedo:</t>
        </r>
        <r>
          <rPr>
            <sz val="9"/>
            <color indexed="81"/>
            <rFont val="Tahoma"/>
            <family val="2"/>
          </rPr>
          <t xml:space="preserve">
Mision de la entidad</t>
        </r>
      </text>
    </comment>
    <comment ref="B14" authorId="0" shapeId="0">
      <text>
        <r>
          <rPr>
            <b/>
            <sz val="9"/>
            <color indexed="81"/>
            <rFont val="Tahoma"/>
            <family val="2"/>
          </rPr>
          <t>Julio Cesar Mancipe Caicedo:</t>
        </r>
        <r>
          <rPr>
            <sz val="9"/>
            <color indexed="81"/>
            <rFont val="Tahoma"/>
            <family val="2"/>
          </rPr>
          <t xml:space="preserve">
resumen de la organización (mision, vision, objetivos estrategicos</t>
        </r>
      </text>
    </comment>
    <comment ref="B20" authorId="1" shapeId="0">
      <text>
        <r>
          <rPr>
            <b/>
            <sz val="9"/>
            <color indexed="81"/>
            <rFont val="Tahoma"/>
            <family val="2"/>
          </rPr>
          <t>Elizabeth Sanabria:</t>
        </r>
        <r>
          <rPr>
            <sz val="9"/>
            <color indexed="81"/>
            <rFont val="Tahoma"/>
            <family val="2"/>
          </rPr>
          <t xml:space="preserve">
Los niveles de madurez son Inicial, Gestionado, Definido, Egestionado cuantitativamente, Optimizado, ver mayor detalle en el capitulo II del modelo de seguirdad y privacidad de MinTic
</t>
        </r>
      </text>
    </comment>
    <comment ref="B21" authorId="1" shapeId="0">
      <text>
        <r>
          <rPr>
            <b/>
            <sz val="9"/>
            <color indexed="81"/>
            <rFont val="Tahoma"/>
            <family val="2"/>
          </rPr>
          <t>Elizabeth Sanabria:</t>
        </r>
        <r>
          <rPr>
            <sz val="9"/>
            <color indexed="81"/>
            <rFont val="Tahoma"/>
            <family val="2"/>
          </rPr>
          <t xml:space="preserve">
Los componentes del ciclo son Planificación, Implementación, Gestión y Mejora Continua</t>
        </r>
      </text>
    </comment>
    <comment ref="O57" authorId="1" shapeId="0">
      <text>
        <r>
          <rPr>
            <b/>
            <sz val="9"/>
            <color indexed="81"/>
            <rFont val="Tahoma"/>
            <family val="2"/>
          </rPr>
          <t>Digiware:</t>
        </r>
        <r>
          <rPr>
            <sz val="9"/>
            <color indexed="81"/>
            <rFont val="Tahoma"/>
            <family val="2"/>
          </rPr>
          <t xml:space="preserve">
en nombre del documento coloque un nombre que identifique de que se trata por ejemplo "Poliitca de borrado de información"</t>
        </r>
      </text>
    </comment>
  </commentList>
</comments>
</file>

<file path=xl/comments2.xml><?xml version="1.0" encoding="utf-8"?>
<comments xmlns="http://schemas.openxmlformats.org/spreadsheetml/2006/main">
  <authors>
    <author>Elizabeth Sanabria</author>
  </authors>
  <commentList>
    <comment ref="D11" authorId="0" shapeId="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F11" authorId="0" shapeId="0">
      <text>
        <r>
          <rPr>
            <b/>
            <sz val="9"/>
            <color indexed="81"/>
            <rFont val="Tahoma"/>
            <family val="2"/>
          </rPr>
          <t>Elizabeth Sanabria:</t>
        </r>
        <r>
          <rPr>
            <sz val="9"/>
            <color indexed="81"/>
            <rFont val="Tahoma"/>
            <family val="2"/>
          </rPr>
          <t xml:space="preserve">
1) Especificaciones Técnicas, Objetivo</t>
        </r>
      </text>
    </comment>
    <comment ref="J11" authorId="0" shapeId="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L11" authorId="0" shapeId="0">
      <text>
        <r>
          <rPr>
            <b/>
            <sz val="9"/>
            <color indexed="81"/>
            <rFont val="Tahoma"/>
            <family val="2"/>
          </rPr>
          <t>Elizabeth Sanabria:</t>
        </r>
        <r>
          <rPr>
            <sz val="9"/>
            <color indexed="81"/>
            <rFont val="Tahoma"/>
            <family val="2"/>
          </rPr>
          <t xml:space="preserve">
Instrumento de evaluación 3.1 Frente al Anexo A
6. OBLIGACIONES ESPECÍFICAS DEL CONTRATISTA</t>
        </r>
      </text>
    </comment>
    <comment ref="B13" authorId="0" shapeId="0">
      <text>
        <r>
          <rPr>
            <b/>
            <sz val="9"/>
            <color indexed="81"/>
            <rFont val="Tahoma"/>
            <family val="2"/>
          </rPr>
          <t>Elizabeth Sanabria:</t>
        </r>
        <r>
          <rPr>
            <sz val="9"/>
            <color indexed="81"/>
            <rFont val="Tahoma"/>
            <family val="2"/>
          </rPr>
          <t xml:space="preserve">
Administrativas 1
</t>
        </r>
      </text>
    </comment>
    <comment ref="D14" authorId="0" shapeId="0">
      <text>
        <r>
          <rPr>
            <b/>
            <sz val="9"/>
            <color indexed="81"/>
            <rFont val="Tahoma"/>
            <family val="2"/>
          </rPr>
          <t>Elizabeth Sanabria:</t>
        </r>
        <r>
          <rPr>
            <sz val="9"/>
            <color indexed="81"/>
            <rFont val="Tahoma"/>
            <family val="2"/>
          </rPr>
          <t xml:space="preserve">
Identificar y evaluar el nivel de implementación en políticas de seguridad de la información en la entidad.</t>
        </r>
      </text>
    </comment>
  </commentList>
</comments>
</file>

<file path=xl/comments3.xml><?xml version="1.0" encoding="utf-8"?>
<comments xmlns="http://schemas.openxmlformats.org/spreadsheetml/2006/main">
  <authors>
    <author>Elizabeth Sanabria</author>
  </authors>
  <commentList>
    <comment ref="C11" authorId="0" shapeId="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E11" authorId="0" shapeId="0">
      <text>
        <r>
          <rPr>
            <b/>
            <sz val="9"/>
            <color indexed="81"/>
            <rFont val="Tahoma"/>
            <family val="2"/>
          </rPr>
          <t>Elizabeth Sanabria:</t>
        </r>
        <r>
          <rPr>
            <sz val="9"/>
            <color indexed="81"/>
            <rFont val="Tahoma"/>
            <family val="2"/>
          </rPr>
          <t xml:space="preserve">
1) Especificaciones Técnicas, Objetivo</t>
        </r>
      </text>
    </comment>
    <comment ref="I11" authorId="0" shapeId="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K11" authorId="0" shapeId="0">
      <text>
        <r>
          <rPr>
            <b/>
            <sz val="9"/>
            <color indexed="81"/>
            <rFont val="Tahoma"/>
            <family val="2"/>
          </rPr>
          <t>Elizabeth Sanabria:</t>
        </r>
        <r>
          <rPr>
            <sz val="9"/>
            <color indexed="81"/>
            <rFont val="Tahoma"/>
            <family val="2"/>
          </rPr>
          <t xml:space="preserve">
Instrumento de evaluación 3.1 Frebte al Anexo A
6. OBLIGACIONES ESPECÍFICAS DEL CONTRATISTA</t>
        </r>
      </text>
    </comment>
    <comment ref="A13" authorId="0" shapeId="0">
      <text>
        <r>
          <rPr>
            <b/>
            <sz val="9"/>
            <color indexed="81"/>
            <rFont val="Tahoma"/>
            <family val="2"/>
          </rPr>
          <t>Elizabeth Sanabria:</t>
        </r>
        <r>
          <rPr>
            <sz val="9"/>
            <color indexed="81"/>
            <rFont val="Tahoma"/>
            <family val="2"/>
          </rPr>
          <t xml:space="preserve">
Administrativas 1
</t>
        </r>
      </text>
    </comment>
  </commentList>
</comments>
</file>

<file path=xl/comments4.xml><?xml version="1.0" encoding="utf-8"?>
<comments xmlns="http://schemas.openxmlformats.org/spreadsheetml/2006/main">
  <authors>
    <author>Elizabeth Sanabria</author>
  </authors>
  <commentList>
    <comment ref="D15" authorId="0" shapeId="0">
      <text>
        <r>
          <rPr>
            <b/>
            <sz val="9"/>
            <color indexed="81"/>
            <rFont val="Tahoma"/>
            <family val="2"/>
          </rPr>
          <t>Elizabeth Sanabria:</t>
        </r>
        <r>
          <rPr>
            <sz val="9"/>
            <color indexed="81"/>
            <rFont val="Tahoma"/>
            <family val="2"/>
          </rPr>
          <t xml:space="preserve">
Instrumento de evaluación 3.1 Item de seguridad técnico y administrativo a evaluar</t>
        </r>
      </text>
    </comment>
    <comment ref="I15" authorId="0" shapeId="0">
      <text>
        <r>
          <rPr>
            <b/>
            <sz val="9"/>
            <color indexed="81"/>
            <rFont val="Tahoma"/>
            <family val="2"/>
          </rPr>
          <t>Elizabeth Sanabria:</t>
        </r>
      </text>
    </comment>
    <comment ref="K15" authorId="0" shapeId="0">
      <text>
        <r>
          <rPr>
            <b/>
            <sz val="9"/>
            <color indexed="81"/>
            <rFont val="Tahoma"/>
            <family val="2"/>
          </rPr>
          <t>Elizabeth Sanabria:</t>
        </r>
        <r>
          <rPr>
            <sz val="9"/>
            <color indexed="81"/>
            <rFont val="Tahoma"/>
            <family val="2"/>
          </rPr>
          <t xml:space="preserve">
Instrumento de evaluación 3.1 Frebte al Anexo A
6. OBLIGACIONES ESPECÍFICAS DEL CONTRATISTA</t>
        </r>
      </text>
    </comment>
  </commentList>
</comments>
</file>

<file path=xl/comments5.xml><?xml version="1.0" encoding="utf-8"?>
<comments xmlns="http://schemas.openxmlformats.org/spreadsheetml/2006/main">
  <authors>
    <author>Elizabeth Sanabria</author>
  </authors>
  <commentList>
    <comment ref="H11" authorId="0" shapeId="0">
      <text>
        <r>
          <rPr>
            <b/>
            <sz val="9"/>
            <color indexed="81"/>
            <rFont val="Tahoma"/>
            <family val="2"/>
          </rPr>
          <t>Elizabeth Sanabria:</t>
        </r>
        <r>
          <rPr>
            <sz val="9"/>
            <color indexed="81"/>
            <rFont val="Tahoma"/>
            <family val="2"/>
          </rPr>
          <t xml:space="preserve">
MENOR
CUMPLE
MAYOR
</t>
        </r>
      </text>
    </comment>
    <comment ref="J11" authorId="0" shapeId="0">
      <text>
        <r>
          <rPr>
            <b/>
            <sz val="9"/>
            <color indexed="81"/>
            <rFont val="Tahoma"/>
            <family val="2"/>
          </rPr>
          <t>Elizabeth Sanabria:</t>
        </r>
        <r>
          <rPr>
            <sz val="9"/>
            <color indexed="81"/>
            <rFont val="Tahoma"/>
            <family val="2"/>
          </rPr>
          <t xml:space="preserve">
MENOR
CUMPLE
MAYOR
</t>
        </r>
      </text>
    </comment>
    <comment ref="L11" authorId="0" shapeId="0">
      <text>
        <r>
          <rPr>
            <b/>
            <sz val="9"/>
            <color indexed="81"/>
            <rFont val="Tahoma"/>
            <family val="2"/>
          </rPr>
          <t>Elizabeth Sanabria:</t>
        </r>
        <r>
          <rPr>
            <sz val="9"/>
            <color indexed="81"/>
            <rFont val="Tahoma"/>
            <family val="2"/>
          </rPr>
          <t xml:space="preserve">
MENOR
CUMPLE
MAYOR
</t>
        </r>
      </text>
    </comment>
    <comment ref="N11" authorId="0" shapeId="0">
      <text>
        <r>
          <rPr>
            <b/>
            <sz val="9"/>
            <color indexed="81"/>
            <rFont val="Tahoma"/>
            <family val="2"/>
          </rPr>
          <t>Elizabeth Sanabria:</t>
        </r>
        <r>
          <rPr>
            <sz val="9"/>
            <color indexed="81"/>
            <rFont val="Tahoma"/>
            <family val="2"/>
          </rPr>
          <t xml:space="preserve">
MENOR
CUMPLE
MAYOR
</t>
        </r>
      </text>
    </comment>
    <comment ref="P11" authorId="0" shapeId="0">
      <text>
        <r>
          <rPr>
            <b/>
            <sz val="9"/>
            <color indexed="81"/>
            <rFont val="Tahoma"/>
            <family val="2"/>
          </rPr>
          <t>Elizabeth Sanabria:</t>
        </r>
        <r>
          <rPr>
            <sz val="9"/>
            <color indexed="81"/>
            <rFont val="Tahoma"/>
            <family val="2"/>
          </rPr>
          <t xml:space="preserve">
MENOR
CUMPLE
MAYOR
</t>
        </r>
      </text>
    </comment>
    <comment ref="F18" authorId="0" shapeId="0">
      <text>
        <r>
          <rPr>
            <b/>
            <sz val="9"/>
            <color indexed="81"/>
            <rFont val="Tahoma"/>
            <family val="2"/>
          </rPr>
          <t>Elizabeth Sanabria:</t>
        </r>
        <r>
          <rPr>
            <sz val="9"/>
            <color indexed="81"/>
            <rFont val="Tahoma"/>
            <family val="2"/>
          </rPr>
          <t xml:space="preserve">
Elizabeth Sanabria:
Coloque 20 o 40 de acuerdo al requisito
</t>
        </r>
      </text>
    </comment>
    <comment ref="F23" authorId="0" shapeId="0">
      <text>
        <r>
          <rPr>
            <b/>
            <sz val="9"/>
            <color indexed="81"/>
            <rFont val="Tahoma"/>
            <family val="2"/>
          </rPr>
          <t>Elizabeth Sanabria:</t>
        </r>
        <r>
          <rPr>
            <sz val="9"/>
            <color indexed="81"/>
            <rFont val="Tahoma"/>
            <family val="2"/>
          </rPr>
          <t xml:space="preserve">
Elizabeth Sanabria:
Coloque 20 o 40 de acuerdo al requisito
</t>
        </r>
      </text>
    </comment>
    <comment ref="F24" authorId="0" shapeId="0">
      <text>
        <r>
          <rPr>
            <b/>
            <sz val="9"/>
            <color indexed="81"/>
            <rFont val="Tahoma"/>
            <family val="2"/>
          </rPr>
          <t>Elizabeth Sanabria:</t>
        </r>
        <r>
          <rPr>
            <sz val="9"/>
            <color indexed="81"/>
            <rFont val="Tahoma"/>
            <family val="2"/>
          </rPr>
          <t xml:space="preserve">
Elizabeth Sanabria:
Coloque 20 o 40 de acuerdo al requisito
</t>
        </r>
      </text>
    </comment>
  </commentList>
</comments>
</file>

<file path=xl/sharedStrings.xml><?xml version="1.0" encoding="utf-8"?>
<sst xmlns="http://schemas.openxmlformats.org/spreadsheetml/2006/main" count="3847" uniqueCount="1507">
  <si>
    <t>N/A</t>
  </si>
  <si>
    <t>PRUEBA</t>
  </si>
  <si>
    <t>ITEM</t>
  </si>
  <si>
    <t>DESCRIPCIÓN</t>
  </si>
  <si>
    <t>EVIDENCIA</t>
  </si>
  <si>
    <t>Orientación de la dirección para gestión de la seguridad de la información</t>
  </si>
  <si>
    <t>BRECHA</t>
  </si>
  <si>
    <t>Descripción</t>
  </si>
  <si>
    <t>Respecto al modelo de seguridad</t>
  </si>
  <si>
    <t>Para entidades de orden nacional obligadas</t>
  </si>
  <si>
    <t>Para entidades de orden territorial A</t>
  </si>
  <si>
    <t>No.</t>
  </si>
  <si>
    <t>Revisión y evaluación</t>
  </si>
  <si>
    <t>Organización Interna</t>
  </si>
  <si>
    <t>Responsabilidades de la dirección</t>
  </si>
  <si>
    <t>Teletrabajo</t>
  </si>
  <si>
    <t xml:space="preserve">ISO </t>
  </si>
  <si>
    <t>POLITICAS DE SEGURIDAD DE LA INFORMACIÓN</t>
  </si>
  <si>
    <t>A.5</t>
  </si>
  <si>
    <t>A.5.1.1</t>
  </si>
  <si>
    <t>Las políticas para seguridad de la información se deberían revisar a intervalos planificados o si ocurren cambios significativos, para asegurar su conveniencia, adecuación y eficacia continuas.</t>
  </si>
  <si>
    <t>A.5.1.2</t>
  </si>
  <si>
    <t>Componente planificación</t>
  </si>
  <si>
    <t>Documento de la política de seguridad y privacidad de la Información</t>
  </si>
  <si>
    <t>3.1 INSTRUMENTO DE EVALUACIÓN: Nivel de cumplimiento de acuerdo al ciglo PHVA del modelo de seguridad</t>
  </si>
  <si>
    <t>NIVEL DE CUMPLIMIENTO ANEXO A ISO 27001</t>
  </si>
  <si>
    <t>A2</t>
  </si>
  <si>
    <t>ORGANIZACIÓN DE LA SEGURIDAD DE LA INFORMACIÓN</t>
  </si>
  <si>
    <t>A.6</t>
  </si>
  <si>
    <t>Separación de deberes / tareas</t>
  </si>
  <si>
    <t>Contacto con las autoridades.</t>
  </si>
  <si>
    <t>Contacto con grupos de interés especiales</t>
  </si>
  <si>
    <t>Seguridad de la información en la gestión de proyectos</t>
  </si>
  <si>
    <t>Roles y responsabilidades para la seguridad de la información</t>
  </si>
  <si>
    <t>No Aplica</t>
  </si>
  <si>
    <t>No aplica.</t>
  </si>
  <si>
    <t>Inexistente</t>
  </si>
  <si>
    <t>Inicial</t>
  </si>
  <si>
    <t>Repetible</t>
  </si>
  <si>
    <t>Definido</t>
  </si>
  <si>
    <t>Gestionado</t>
  </si>
  <si>
    <t>Optimizado</t>
  </si>
  <si>
    <t>Los deberes y áreas de responsabilidad en conflicto se debe separar para reducir las posibilidades de modificación no autorizada o no intencional, o el uso indebido de los activos de la organización.</t>
  </si>
  <si>
    <t>Se deben definir y asignar todas las responsabilidades de la seguridad de la información</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</si>
  <si>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</si>
  <si>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</si>
  <si>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 xml:space="preserve">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
</t>
  </si>
  <si>
    <t>Pregunte sobre las  membrecías en grupos o foros de interés especial en seguridad de la información en los que se encuentran inscritos las personas responsables de la SI.</t>
  </si>
  <si>
    <t xml:space="preserve">
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t>
  </si>
  <si>
    <t>Dispositivos Móviles y Teletrabajo</t>
  </si>
  <si>
    <t>Garantizar la seguridad del teletrabajo y uso de dispositivos móviles</t>
  </si>
  <si>
    <t>Política para dispositivos móviles</t>
  </si>
  <si>
    <t>Se deberían adoptar una política y unas medidas de seguridad de soporte, para gestionar los riesgos introducidos por el uso de dispositivos móviles.</t>
  </si>
  <si>
    <t>Se deberían implementar una política y unas medidas de seguridad de soporte, para proteger la información a la que se tiene acceso, que es procesada o almacenada en los lugares en los que se realiza teletrabajo.</t>
  </si>
  <si>
    <t>Componente planificación y modelo de madurez nivel gestionado</t>
  </si>
  <si>
    <t>Antes de asumir el empleo</t>
  </si>
  <si>
    <t>Asegurar que el personal y contratistas comprenden sus responsabilidades y son idóneos en los roles para los que son considerados.</t>
  </si>
  <si>
    <t>Selección e investigación de antecedentes</t>
  </si>
  <si>
    <t>Términos y condiciones del empleo</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</si>
  <si>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</si>
  <si>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Los acuerdos contractuales con empleados y contratistas, deben establecer sus responsabilidades y las de la organización en cuanto a la seguridad de la información.</t>
  </si>
  <si>
    <t xml:space="preserve"> Durante la ejecución del empleo</t>
  </si>
  <si>
    <t>A.7.1.1</t>
  </si>
  <si>
    <t>A.7.1.2</t>
  </si>
  <si>
    <t>A.7.1</t>
  </si>
  <si>
    <t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t>
  </si>
  <si>
    <t>Asegurar que los funcionarios y contratistas tomen consciencia de sus responsabilidades sobre la seguridad de la información y las cumplan.</t>
  </si>
  <si>
    <t>Toma de conciencia, educación y formación en la seguridad de la información</t>
  </si>
  <si>
    <t>Proceso disciplinario</t>
  </si>
  <si>
    <t>A.7.2.1</t>
  </si>
  <si>
    <t>A.7.2.2</t>
  </si>
  <si>
    <t>A.7.2.3</t>
  </si>
  <si>
    <t>La dirección debe exigir a todos los empleados y contratistas la aplicación de la seguridad de la información de acuerdo con las políticas y procedimientos establecidos por la organización.</t>
  </si>
  <si>
    <t>Todos los empleados de la Entidad, y en donde sea pertinente, los contratistas, deben recibir la educación y la formación en toma de conciencia apropiada, y actualizaciones regulares sobre las políticas y procedimientos pertinentes para su cargo.</t>
  </si>
  <si>
    <t>Se debe contar con un proceso disciplinario formal el cual debería ser comunicado, para emprender acciones contra empleados que hayan cometido una violación a la seguridad de la información.</t>
  </si>
  <si>
    <t>Pregunte cual es el proceso disciplinario que se sigue cuando se verifica que ha ocurrido una violación a la seguridad de la información, quien y como se determina la sanción al infractor?</t>
  </si>
  <si>
    <t>Terminación y cambio de empleo</t>
  </si>
  <si>
    <t xml:space="preserve">A.7.3 </t>
  </si>
  <si>
    <t>Terminación o cambio de responsabilidades de empleo</t>
  </si>
  <si>
    <t>A.7.3.1</t>
  </si>
  <si>
    <t>Las responsabilidades y los deberes de seguridad de la información que permanecen válidos después de la terminación o cambio de contrato se deberían definir, comunicar al empleado o contratista y se deberían hacer cumplir.</t>
  </si>
  <si>
    <t>GESTIÓN DE ACTIVOS</t>
  </si>
  <si>
    <t>Inventario de activos</t>
  </si>
  <si>
    <t>Propiedad de los activos</t>
  </si>
  <si>
    <t>Uso aceptable de los activos</t>
  </si>
  <si>
    <t>Devolución de activos</t>
  </si>
  <si>
    <t>A.8.1.1</t>
  </si>
  <si>
    <t>A.8.1.2</t>
  </si>
  <si>
    <t>A.8.1.3</t>
  </si>
  <si>
    <t>A.8.1.4</t>
  </si>
  <si>
    <t>Responsabilidad de los activos</t>
  </si>
  <si>
    <t>A.8.1</t>
  </si>
  <si>
    <t>Identificar los activos organizacionales y definir las responsabilidades de protección apropiadas.</t>
  </si>
  <si>
    <t>Se deben identificar los activos asociados con la información y las instalaciones de procesamiento de información, y se debe elaborar y mantener un inventario de estos activos.</t>
  </si>
  <si>
    <t>Los activos mantenidos en el inventario deben tener un propietario.</t>
  </si>
  <si>
    <t>Se deben identificar, documentar e implementar reglas para el uso aceptable de información y de activos asociados con información e instalaciones de procesamiento de información.</t>
  </si>
  <si>
    <t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t>
  </si>
  <si>
    <t xml:space="preserve">
</t>
  </si>
  <si>
    <t xml:space="preserve">Pregunte por la política, procedimiento, directriz o lineamiento que defina el uso aceptable de los activos, verifique que es conocida por los empleados y usuarios de partes externas que usan activos de la Entidad o tienen acceso a ellos. </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</si>
  <si>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</si>
  <si>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A.8.2</t>
  </si>
  <si>
    <t>ASPECTOS DE SEGURIDAD DE LA INFORMACIÓN DE LA GESTIÓN DE LA CONTINUIDAD DEL NEGOCIO</t>
  </si>
  <si>
    <t>A.17</t>
  </si>
  <si>
    <t>A.17.1</t>
  </si>
  <si>
    <t>Continuidad de la seguridad de la información</t>
  </si>
  <si>
    <t xml:space="preserve"> La continuidad de la seguridad de la información debe incluir en los sistemas de gestión de la continuidad del negocio de la Entidad.</t>
  </si>
  <si>
    <t>Planificación de la continuidad de la seguridad de la información</t>
  </si>
  <si>
    <t>Implementación de la continuidad de la seguridad de la información</t>
  </si>
  <si>
    <t>Verificación, revisión y evaluación de la continuidad de la seguridad de la información.</t>
  </si>
  <si>
    <t>Clasificación de información</t>
  </si>
  <si>
    <t>A.17.1.1</t>
  </si>
  <si>
    <t>A.17.1.2</t>
  </si>
  <si>
    <t>A.17.1.3</t>
  </si>
  <si>
    <t>Redundancias</t>
  </si>
  <si>
    <t xml:space="preserve">A.17.2 </t>
  </si>
  <si>
    <t xml:space="preserve"> Asegurar la disponibilidad de las instalaciones de procesamiento de la información.</t>
  </si>
  <si>
    <t>Disponibilidad de instalaciones de procesamiento de información</t>
  </si>
  <si>
    <t>A.17.2.1</t>
  </si>
  <si>
    <t>CUMPLIMIENTO</t>
  </si>
  <si>
    <t>Cumplimiento de requisitos legales y contractuales</t>
  </si>
  <si>
    <t xml:space="preserve">A.18.1 </t>
  </si>
  <si>
    <t>Evitar el incumplimiento de las obligaciones legales, estatutarias, de reglamentación o contractuales relacionadas con seguridad de la información y de cualquier requisito de seguridad.</t>
  </si>
  <si>
    <t>Identificación de la legislación aplicable y de los requisitos contractuales.</t>
  </si>
  <si>
    <t>Derechos de propiedad intelectual.</t>
  </si>
  <si>
    <t>Protección de registros.</t>
  </si>
  <si>
    <t>Protección de los datos y privacidad de la información relacionada con los datos personales.</t>
  </si>
  <si>
    <t>Reglamentación de controles criptográficos.</t>
  </si>
  <si>
    <t>A.18.1.1</t>
  </si>
  <si>
    <t>A.18.1.2</t>
  </si>
  <si>
    <t>A.18.1.3</t>
  </si>
  <si>
    <t>A.18.1.4</t>
  </si>
  <si>
    <t>A.18.1.5</t>
  </si>
  <si>
    <t>A.6.1</t>
  </si>
  <si>
    <t>A.6.1.1</t>
  </si>
  <si>
    <t>A.6.1.2</t>
  </si>
  <si>
    <t>A.6.1.3</t>
  </si>
  <si>
    <t>A.6.1.4</t>
  </si>
  <si>
    <t>A.6.1.5</t>
  </si>
  <si>
    <t>Revisiones de seguridad de la información</t>
  </si>
  <si>
    <t xml:space="preserve">A.18.2 </t>
  </si>
  <si>
    <t>A.6.2</t>
  </si>
  <si>
    <t>Revisión independiente de la seguridad de la información</t>
  </si>
  <si>
    <t>Cumplimiento con las políticas y normas de seguridad.</t>
  </si>
  <si>
    <t>Revisión de cumplimiento técnico.</t>
  </si>
  <si>
    <t>A.6.2.1</t>
  </si>
  <si>
    <t>A.6.2.2</t>
  </si>
  <si>
    <t>A.18.2.1</t>
  </si>
  <si>
    <t>A.18.2.2</t>
  </si>
  <si>
    <t>A.18.2.3</t>
  </si>
  <si>
    <t>Asegurar que la información recibe un nivel apropiado de protección, de acuerdo con su importancia para la Entidad.</t>
  </si>
  <si>
    <t>Clasificación de la información</t>
  </si>
  <si>
    <t>Etiquetado de la información</t>
  </si>
  <si>
    <t>Manejo de activos</t>
  </si>
  <si>
    <t>A.8.2.1</t>
  </si>
  <si>
    <t>A.8.2.2</t>
  </si>
  <si>
    <t>A.8.2.3</t>
  </si>
  <si>
    <t>Manejo de medios</t>
  </si>
  <si>
    <t xml:space="preserve">A.8.3 </t>
  </si>
  <si>
    <t>Evitar la divulgación, la modificación, el retiro o la destrucción no autorizados de la información almacenada en los medios.</t>
  </si>
  <si>
    <t xml:space="preserve">Gestión de medios removibles </t>
  </si>
  <si>
    <t>Disposición de los medios</t>
  </si>
  <si>
    <t>Transferencia de medios físicos</t>
  </si>
  <si>
    <t>A.8.3.1</t>
  </si>
  <si>
    <t>A.8.3.2</t>
  </si>
  <si>
    <t>A.8.3.3</t>
  </si>
  <si>
    <t>La información se debería clasificar en función de los requisitos legales, valor, criticidad y susceptibilidad a divulgación o a modificación no autorizada.</t>
  </si>
  <si>
    <t>Proteger los intereses de la Entidad como parte del proceso de cambio o terminación de empleo.</t>
  </si>
  <si>
    <t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t>
  </si>
  <si>
    <t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t>
  </si>
  <si>
    <t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t>
  </si>
  <si>
    <t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t>
  </si>
  <si>
    <t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t>
  </si>
  <si>
    <t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t>
  </si>
  <si>
    <t xml:space="preserve">Solicite la relación de requisitos legales, reglamentarios, estatutarios, que le aplican a la Entidad (Normograma). 
Indague si existe un responsable de identificarlos y se definen los responsables para su cumplimiento.
</t>
  </si>
  <si>
    <t xml:space="preserve">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
</t>
  </si>
  <si>
    <t>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</si>
  <si>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</si>
  <si>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n/a</t>
  </si>
  <si>
    <t>SEGURIDAD DE LOS RECURSOS HUMANOS</t>
  </si>
  <si>
    <t xml:space="preserve">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2015
2) El resultado de las auditorías del año 2015
3) Las oportunidades de mejora o cambios en la seguridad de la información identificados.
</t>
  </si>
  <si>
    <t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t>
  </si>
  <si>
    <t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t>
  </si>
  <si>
    <t>ENTIDAD EVALUADA</t>
  </si>
  <si>
    <t>FECHAS DE EVALUACIÓN</t>
  </si>
  <si>
    <t>CONTACTO</t>
  </si>
  <si>
    <t>Analisis de Contexto</t>
  </si>
  <si>
    <t>Mapa de Procesos</t>
  </si>
  <si>
    <t>Organigrama</t>
  </si>
  <si>
    <t>ELABORADO POR</t>
  </si>
  <si>
    <t xml:space="preserve">
FTIC-LP-09-15
INSTRUMENTO DE IDENTIFICACIÓN DE LA LINEA BASE DE SEGURIDAD ADMINISTRATIVA Y TÉCNICA
HOJA LEVANTAMIENTO DE INFORMACIÓN</t>
  </si>
  <si>
    <t>Tipo Entidad</t>
  </si>
  <si>
    <t>TIPOS DE ENTIDAD</t>
  </si>
  <si>
    <t>De orden nacional</t>
  </si>
  <si>
    <t>De orden territorial A</t>
  </si>
  <si>
    <t>De orden territorial B o C</t>
  </si>
  <si>
    <t>PHVA</t>
  </si>
  <si>
    <t>CARGO</t>
  </si>
  <si>
    <t xml:space="preserve">Responsable de SI </t>
  </si>
  <si>
    <t>Responsable de TICs</t>
  </si>
  <si>
    <t>Gestión humana</t>
  </si>
  <si>
    <t>Responsable de compras y adquisiciones</t>
  </si>
  <si>
    <t>Responsable de la seguridad física</t>
  </si>
  <si>
    <t>Procedimientos de operación documentados</t>
  </si>
  <si>
    <t>Gestión de cambios</t>
  </si>
  <si>
    <t>Protección contra código malicioso</t>
  </si>
  <si>
    <t>Gestión de la vulnerabilidad técnica</t>
  </si>
  <si>
    <t>Responsable de la continuidad</t>
  </si>
  <si>
    <t>Control interno</t>
  </si>
  <si>
    <t xml:space="preserve">TEMA </t>
  </si>
  <si>
    <t>Responsable SI</t>
  </si>
  <si>
    <t>P.1</t>
  </si>
  <si>
    <t>Alcande MSPI (Modelo de Seguridad y Privacidad de la Información)</t>
  </si>
  <si>
    <t>NIVEL DE CUMPLIMIENTO PHVA</t>
  </si>
  <si>
    <t>Se debe determinar los límites y la aplicabilidad del SGSI para establecer su alcance.</t>
  </si>
  <si>
    <t>Políticas de seguridad y privacidad de la información</t>
  </si>
  <si>
    <t>P.2</t>
  </si>
  <si>
    <t>P.3</t>
  </si>
  <si>
    <t>La información documentada se debe controlar para asegurar que:
a. Esté disponible y adecuado para su uso, cuando y donde se requiere
b. Esté protegida adecuadamente.</t>
  </si>
  <si>
    <t xml:space="preserve">Solicite Formatos de procesos y procedimienos debidamente definidos, establecidos y aprobados por el comité que integre los sistemas de gestión institucional, por ejemplo el sistema de calidad SGC.
Verifique:
1) Cómo se controla su  distribución, acceso, recuperación y uso
2) Cómo se almacena y se asegura su preservación
3) Cómo se controlan los cambios
</t>
  </si>
  <si>
    <t>P.4</t>
  </si>
  <si>
    <t>COMPONENTE</t>
  </si>
  <si>
    <t xml:space="preserve">Solicite el acto administrativo a través del cual se crea o se modifica las funciones del comité gestión institucional (ó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4)Estan definidas las responsabilidades para la gestión del riesgo de SI y la aceptación de los riesgos residuales?
5) Estan definidos y documentados los niveles de autorización?
6) Se cuenta con un presupuesto formalmente asignado a las actividades del SGSI (por ejemplo campañas de sensibilización en seguridad de la información) </t>
  </si>
  <si>
    <t>P.5</t>
  </si>
  <si>
    <t>Identificación y valoración de riesgos</t>
  </si>
  <si>
    <t>Metodología de análisis y valoración de riesgos e informe de análisis de riesgos</t>
  </si>
  <si>
    <t>Tratamiento de riesgos de seguridad de la información</t>
  </si>
  <si>
    <t>Los riesgos deben ser tratados para mitigarlos y llevarlos a niveles tolerables por la Entidad</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</si>
  <si>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</si>
  <si>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Componente planeación</t>
  </si>
  <si>
    <t>P.8</t>
  </si>
  <si>
    <t>P.9</t>
  </si>
  <si>
    <t>P.10</t>
  </si>
  <si>
    <t>Plan y Estrategia de transisicón de IPv4 a IPv6</t>
  </si>
  <si>
    <t>DOMINIO</t>
  </si>
  <si>
    <t>PROMEDIO</t>
  </si>
  <si>
    <t>CONTROL DE ACCESO</t>
  </si>
  <si>
    <t>CRIPTOGRAFÍA</t>
  </si>
  <si>
    <t>SEGURIDAD FÍSICA Y DEL ENTORNO</t>
  </si>
  <si>
    <t>SEGURIDAD DE LAS OPERACIONES</t>
  </si>
  <si>
    <t>SEGURIDAD DE LAS COMUNICACIONES</t>
  </si>
  <si>
    <t>ADQUISICIÓN, DESARROLLO Y MANTENIMIENTO DE SISTEMAS</t>
  </si>
  <si>
    <t>GESTIÓN DE INCIDENTES DE SEGURIDAD DE LA INFORMACIÓN</t>
  </si>
  <si>
    <t>Calificación Actual</t>
  </si>
  <si>
    <t>Calificación Objetivo</t>
  </si>
  <si>
    <t>Responsable de SI</t>
  </si>
  <si>
    <t>Gestión Humana</t>
  </si>
  <si>
    <t>Responsable de la Continuidad</t>
  </si>
  <si>
    <t>PLANIFICACIÓN</t>
  </si>
  <si>
    <t>I.1</t>
  </si>
  <si>
    <t>Planificación y control operacional</t>
  </si>
  <si>
    <t>Estrategia que se debe ejecutar con las actividades para lograr la implementación y puesta en marcha del MSPI de  la entidad.</t>
  </si>
  <si>
    <t>Solicite y evalue el documento con la estrategia de planificación y control operacional, revisado y aprobado por la alta Dirección.</t>
  </si>
  <si>
    <t>Implementación de controles</t>
  </si>
  <si>
    <t>Grado de implementación de controles del Anexo A de la ISO 27001</t>
  </si>
  <si>
    <t>I.2</t>
  </si>
  <si>
    <t>I.3</t>
  </si>
  <si>
    <t>Implementación del plan de tratamiento de riesgos</t>
  </si>
  <si>
    <t>Porcentaje de avance en la ejecución de los planes de tratamiento</t>
  </si>
  <si>
    <t>Verifique los compromisos de avance en el plan de tratamiento de riesgos y el grado de cumplimiento de los mismos y genere un dato con el porcentaje de avance.</t>
  </si>
  <si>
    <t>I.4</t>
  </si>
  <si>
    <t>Implementación del plan de estrategia de transición de IPv4 a IPv6</t>
  </si>
  <si>
    <t>Porcentaje de avance en la ejecución de la de estrategia de transición de IPv4 a IPv6</t>
  </si>
  <si>
    <t>I.5</t>
  </si>
  <si>
    <t>Indicadores de gestión del MSPI</t>
  </si>
  <si>
    <t>Indicadores de gestión del MSPI definidos</t>
  </si>
  <si>
    <t>IMPLEMENTACIÓN</t>
  </si>
  <si>
    <t>E.1</t>
  </si>
  <si>
    <t>Plan de seguimiento, evaluación y análisis del MSPI</t>
  </si>
  <si>
    <t>Solicite y evalue el documento con el plan de seguimiento, evaluación, análisis y resultadosdel MSPI, revisado y aprobado por la alta Dirección.</t>
  </si>
  <si>
    <t>Solicite los Indicadores de gestión del MSPI definidos, revisados y aprobados por la alta Dirección.</t>
  </si>
  <si>
    <t>E.2</t>
  </si>
  <si>
    <t>Auditoría Interna</t>
  </si>
  <si>
    <t>Plan de auditoría interna</t>
  </si>
  <si>
    <t>Documento con el plan de auditorías internas y resultados, de acuerdo a lo establecido en el plan de auditorías, revisado y aprobado por la alta Dirección.</t>
  </si>
  <si>
    <t>E.3</t>
  </si>
  <si>
    <t>Evaluación del plan de tratamiento de riesgos</t>
  </si>
  <si>
    <t>Evaluación y seguimiento a los compromisos establecidos para ejecutar el plan de tratamiento de riesgos.</t>
  </si>
  <si>
    <t>Resultado del seguimiento, evaluación y análisis del plan de tratamiento de riesgos, revisado y aprobado por la alta Dirección.</t>
  </si>
  <si>
    <t>EVALUACIÓN DE DESEMPEÑO</t>
  </si>
  <si>
    <t>M.1</t>
  </si>
  <si>
    <t>Plan para evaluar el desempeño y eficacia del MSPI a través de instrumentos que permita determinar la efectividad de la implantación del MSPI.</t>
  </si>
  <si>
    <t>Resultados consolidados del componente evaluación de desempeño</t>
  </si>
  <si>
    <t>M.2</t>
  </si>
  <si>
    <t xml:space="preserve">Solicite y evalue el documento con el plan de seguimiento, evaluación y análisis para el  MSPI, revisado y aprobado por la alta Dirección. </t>
  </si>
  <si>
    <t>Comunicación delos resultados y plan para subsanar los hallazgos y oportunidades de mejora.</t>
  </si>
  <si>
    <t>MEJORA CONTINUA</t>
  </si>
  <si>
    <t>AVANCE PHVA</t>
  </si>
  <si>
    <t>Planificación</t>
  </si>
  <si>
    <t>Implementación</t>
  </si>
  <si>
    <t>Evaluación de desempeño</t>
  </si>
  <si>
    <t>Mejora continua</t>
  </si>
  <si>
    <t>TOTAL</t>
  </si>
  <si>
    <t>A.9</t>
  </si>
  <si>
    <t>REQUISITOS DEL NEGOCIO PARA CONTROL DE ACCESO</t>
  </si>
  <si>
    <t>Se debe limitar el acceso a información y a instalaciones de procesamiento de información.</t>
  </si>
  <si>
    <t>A.10</t>
  </si>
  <si>
    <t>A.9.1</t>
  </si>
  <si>
    <t>Política de control de acceso</t>
  </si>
  <si>
    <t>Acceso a redes y a servicios en red</t>
  </si>
  <si>
    <t>Se debe establecer, documentar y revisar una política de control de acceso con base en los requisitos del negocio y de seguridad de la información.</t>
  </si>
  <si>
    <t>Se debe permitir acceso de los usuarios a la red y a los servicios de red para los que hayan sido autorizados específicamente.</t>
  </si>
  <si>
    <t>A.9.1.1</t>
  </si>
  <si>
    <t>A.9.1.2</t>
  </si>
  <si>
    <t xml:space="preserve">A.9.2 </t>
  </si>
  <si>
    <t xml:space="preserve">A.9.2.1 </t>
  </si>
  <si>
    <t>A.9.2.2</t>
  </si>
  <si>
    <t>A.9.2.3</t>
  </si>
  <si>
    <t>A.9.2.4</t>
  </si>
  <si>
    <t>A.9.2.5</t>
  </si>
  <si>
    <t>A.9.2.6</t>
  </si>
  <si>
    <t>GESTIÓN DE ACCESO DE USUARIOS</t>
  </si>
  <si>
    <t>Registro y cancelación del registro de usuarios</t>
  </si>
  <si>
    <t xml:space="preserve"> Suministro de acceso de usuarios</t>
  </si>
  <si>
    <t>Gestión de derechos de acceso privilegiado</t>
  </si>
  <si>
    <t>Gestión de información de autenticación secreta de usuarios</t>
  </si>
  <si>
    <t>Revisión de los derechos de acceso de usuarios</t>
  </si>
  <si>
    <t>Retiro o ajuste de los derechos de acceso</t>
  </si>
  <si>
    <t>Se debe asegurar el acceso de los usuarios autorizados y evitar el acceso no autorizado a sistemas y servicios.</t>
  </si>
  <si>
    <t>Se debe implementar un proceso formal de registro y de cancelación de registro de usuarios, para posibilitar la asignación de los derechos de acceso.</t>
  </si>
  <si>
    <t>Se debe implementar un proceso de suministro de acceso formal de usuarios para asignar o revocar los derechos de acceso a todo tipo de usuarios para todos los sistemas y servicios.</t>
  </si>
  <si>
    <t>Se debe restringir y controlar la asignación y uso de derechos de acceso privilegiado.</t>
  </si>
  <si>
    <t>La asignación de información de autenticación secreta se debe controlar por medio de un proceso de gestión formal.</t>
  </si>
  <si>
    <t>Los propietarios de los activos deben revisar los derechos de acceso de los usuarios, a intervalos regulares.</t>
  </si>
  <si>
    <t>Los derechos de acceso de todos los empleados y de usuarios externos a la información y a las instalaciones de procesamiento de información se deben retirar al terminar su empleo, contrato o acuerdo, o se deben ajustar cuando se hagan cambios.</t>
  </si>
  <si>
    <t>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t>
  </si>
  <si>
    <t>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t>
  </si>
  <si>
    <t>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t>
  </si>
  <si>
    <t>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t>
  </si>
  <si>
    <t>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t>
  </si>
  <si>
    <t>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t>
  </si>
  <si>
    <t>RESPONSABILIDADES DE LOS USUARIOS</t>
  </si>
  <si>
    <t>Uso de información de autenticación secreta</t>
  </si>
  <si>
    <t>Hacer que los usuarios rindan cuentas por la salvaguarda de su información de autenticación.</t>
  </si>
  <si>
    <t>Se debe exigir a los usuarios que cumplan las prácticas de la organización para el uso de información de autenticación secreta.</t>
  </si>
  <si>
    <t>Revisar si el proceso de notificación a usuarios incluye:
a) Mantener la confidencialidad de la información de autenticación secreta, asegurándose de que no sea divulgada a ninguna otra parte, incluidas las personas con autoridad;
b) evitar llevar un registro (en papel, en un archivo de software o en un dispositivo portátil) de autenticación secreta, a menos que se pueda almacenar en forma segura y que el método de almacenamiento haya sido aprobado (una bóveda para contraseñas);
c) cambiar la información de autenticación secreta siempre que haya cualquier indicio de que se pueda comprometer la información;
d) definir que cuando se usa contraseñas como información de autenticación secreta, se debe seleccionar contraseñas seguras con una longitud mínima suficiente que:
1) sean fáciles de recordar;
2) no estén basadas en algo que otra persona pueda adivinar fácilmente u obtener usando información relacionada con la persona, (nombres, números de teléfono y fechas de nacimiento, etc.);
3) no sean vulnerables a ataques de diccionario (es decir, no contienen palabras incluidas en los diccionarios);
4) estén libres de caracteres completamente numéricos o alfabéticos idénticos consecutivos;
5) si son temporales, cambiarlos la primera vez que se ingrese;
e) no compartir información de autenticación secreta del usuario individual;
f) establecer una protección apropiada de contraseñas cuando se usan éstas como información de autenticación secreta en procedimientos de ingreso automatizados, y estén almacenadas;
g) no usar la misma información de autenticación secreta para propósitos de negocio y otros diferentes de estos.</t>
  </si>
  <si>
    <t xml:space="preserve">A.9.3 </t>
  </si>
  <si>
    <t xml:space="preserve">A.9.3.1 </t>
  </si>
  <si>
    <t>CONTROL DE ACCESO A SISTEMAS Y APLICACIONES</t>
  </si>
  <si>
    <t>Restricción de acceso a la información</t>
  </si>
  <si>
    <t>Procedimiento de ingreso seguro</t>
  </si>
  <si>
    <t>Sistema de gestión de contraseñas</t>
  </si>
  <si>
    <t>Uso de programas utilitarios privilegiados</t>
  </si>
  <si>
    <t>Control de acceso a códigos fuente de programas</t>
  </si>
  <si>
    <t>Se debe evitar el acceso no autorizado a sistemas y aplicaciones.</t>
  </si>
  <si>
    <t>El acceso a la información y a las funciones de los sistemas de las aplicaciones se debería restringir de acuerdo con la política de control de acceso.</t>
  </si>
  <si>
    <t>Cuando lo requiere la política de control de acceso, el acceso a sistemas y aplicaciones se debe controlar mediante un proceso de ingreso seguro.</t>
  </si>
  <si>
    <t>Los sistemas de gestión de contraseñas deben ser interactivos y deben asegurar la calidad de las contraseñas.</t>
  </si>
  <si>
    <t>Se debe restringir y controlar estrictamente el uso de programas utilitarios que pudieran tener capacidad de anular el sistema y los controles de las aplicaciones.</t>
  </si>
  <si>
    <t>Se debe restringir el acceso a los códigos fuente de los programas.</t>
  </si>
  <si>
    <t xml:space="preserve">A.9.4 </t>
  </si>
  <si>
    <t xml:space="preserve">A.9.4.1 </t>
  </si>
  <si>
    <t>A.9.4.2</t>
  </si>
  <si>
    <t>A.9.4.3</t>
  </si>
  <si>
    <t>A.9.4.4</t>
  </si>
  <si>
    <t xml:space="preserve">A.9.4.5 </t>
  </si>
  <si>
    <t>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t>
  </si>
  <si>
    <t>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t>
  </si>
  <si>
    <t>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t>
  </si>
  <si>
    <t>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t>
  </si>
  <si>
    <t>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t>
  </si>
  <si>
    <t>Asegurar el uso apropiado y eficaz de la criptografía para proteger la confidencialidad, la autenticidad y/o la integridad de la información.</t>
  </si>
  <si>
    <t>Se debe desarrollar e implementar una política sobre el uso de controles criptográficos para la protección de la información.</t>
  </si>
  <si>
    <t>Se debe desarrollar e implementar una política sobre el uso, protección y tiempo de vida de las llaves criptográficas durante todo su ciclo de vida.</t>
  </si>
  <si>
    <t>CONTROLES CRIPTOGRÁFICOS</t>
  </si>
  <si>
    <t>Política sobre el uso de controles criptográficos</t>
  </si>
  <si>
    <t>Gestión de llaves</t>
  </si>
  <si>
    <t>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t>
  </si>
  <si>
    <t>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t>
  </si>
  <si>
    <t xml:space="preserve">A.10.1 </t>
  </si>
  <si>
    <t xml:space="preserve">A.10.1.1 </t>
  </si>
  <si>
    <t>A.10.1.2</t>
  </si>
  <si>
    <t>A.11</t>
  </si>
  <si>
    <t>ÁREAS SEGURAS</t>
  </si>
  <si>
    <t>Perímetro de seguridad física</t>
  </si>
  <si>
    <t>Controles físicos de entrada</t>
  </si>
  <si>
    <t>Seguridad de oficinas, recintos e instalaciones</t>
  </si>
  <si>
    <t>Protección contra amenazas externas y ambientales</t>
  </si>
  <si>
    <t>Trabajo en áreas seguras</t>
  </si>
  <si>
    <t>Áreas de despacho y carga</t>
  </si>
  <si>
    <t>EQUIPOS</t>
  </si>
  <si>
    <t>Ubicación y protección de los equipos</t>
  </si>
  <si>
    <t>Servicios de suministro</t>
  </si>
  <si>
    <t>Seguridad del cableado</t>
  </si>
  <si>
    <t>Mantenimiento de equipos</t>
  </si>
  <si>
    <t>Retiro de activos</t>
  </si>
  <si>
    <t>Seguridad de equipos y activos fuera de las instalaciones</t>
  </si>
  <si>
    <t>Disposición segura o reutilización de equipos</t>
  </si>
  <si>
    <t>Equipos de usuario desatendidos</t>
  </si>
  <si>
    <t>Política de escritorio limpio y pantalla limpia</t>
  </si>
  <si>
    <t>Prevenir el acceso físico no autorizado, el daño y la interferencia a la información y a las instalaciones de procesamiento de información de la organización.</t>
  </si>
  <si>
    <t>Se debe definir y usar perímetros de seguridad, y usarlos para proteger áreas que contengan información sensible o crítica, e instalaciones de manejo de información.</t>
  </si>
  <si>
    <t>Las áreas seguras se deben proteger mediante controles de entrada apropiados para asegurar que solamente se permite el acceso a personal autorizado.</t>
  </si>
  <si>
    <t>Se debe diseñar y aplicar seguridad física a oficinas, recintos e instalaciones.</t>
  </si>
  <si>
    <t>Se debe diseñar y aplicar protección física contra desastres naturales, ataques maliciosos o accidentes.</t>
  </si>
  <si>
    <t>Se debe diseñar y aplicar procedimientos para trabajo en áreas seguras.</t>
  </si>
  <si>
    <t>Se debe controlar los puntos de acceso tales como áreas de despacho y de carga, y otros puntos en donde pueden entrar personas no autorizadas, y si es posible, aislarlos de las instalaciones de procesamiento de información para evitar el acceso no autorizado.</t>
  </si>
  <si>
    <t>Prevenir la pérdida, daño, robo o compromiso de activos, y la interrupción de las operaciones de la organización.</t>
  </si>
  <si>
    <t>Los equipos deben estar ubicados y protegidos para reducir los riesgos de amenazas y peligros del entorno, y las oportunidades para acceso no autorizado.</t>
  </si>
  <si>
    <t>Los equipos se deben proteger contra fallas de energía y otras interrupciones causadas por fallas en los servicios de suministro.</t>
  </si>
  <si>
    <t>El cableado de potencia y de telecomunicaciones que porta datos o soporta servicios de información deben estar protegido contra interceptación, interferencia o daño.</t>
  </si>
  <si>
    <t>Los equipos se deben mantener correctamente para asegurar su disponibilidad e integridad continuas.</t>
  </si>
  <si>
    <t>Los equipos, información o software no se deben retirar de su sitio sin autorización previa.</t>
  </si>
  <si>
    <t>Se debe aplicar medidas de seguridad a los activos que se encuentran fuera de las instalaciones de la organización, teniendo en cuenta los diferentes riesgos de trabajar fuera de dichas instalaciones.</t>
  </si>
  <si>
    <t>Se debe verificar todos los elementos de equipos que contengan medios de almacenamiento, para asegurar que cualquier dato sensible o software con licencia haya sido retirado o sobrescrito en forma segura antes de su disposición o reusó.</t>
  </si>
  <si>
    <t>Los usuarios deben asegurarse de que a los equipos desatendidos se les dé protección apropiada.</t>
  </si>
  <si>
    <t>Se debe adoptar una política de escritorio limpio para los papeles y medios de almacenamiento removibles, y una política de pantalla limpia en las instalaciones de procesamiento de información.</t>
  </si>
  <si>
    <t>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t>
  </si>
  <si>
    <t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t>
  </si>
  <si>
    <t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t>
  </si>
  <si>
    <t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t>
  </si>
  <si>
    <t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t>
  </si>
  <si>
    <t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t>
  </si>
  <si>
    <t>A.11.1</t>
  </si>
  <si>
    <t xml:space="preserve">A.11.1.1 </t>
  </si>
  <si>
    <t xml:space="preserve">A.11.1.2 </t>
  </si>
  <si>
    <t>A.11.1.3</t>
  </si>
  <si>
    <t>A.11.1.4</t>
  </si>
  <si>
    <t xml:space="preserve">A.11.1.5 </t>
  </si>
  <si>
    <t>A.11.1.6</t>
  </si>
  <si>
    <t xml:space="preserve">A.11.2 </t>
  </si>
  <si>
    <t xml:space="preserve">A.11.2.1 </t>
  </si>
  <si>
    <t>A.11.2.2</t>
  </si>
  <si>
    <t xml:space="preserve">A.11.2.3 </t>
  </si>
  <si>
    <t xml:space="preserve">A.11.2.4 </t>
  </si>
  <si>
    <t>A.11.2.5</t>
  </si>
  <si>
    <t>A.11.2.6</t>
  </si>
  <si>
    <t>A.11.2.7</t>
  </si>
  <si>
    <t xml:space="preserve">A.11.2.8 </t>
  </si>
  <si>
    <t>A.11.2.9</t>
  </si>
  <si>
    <t>A.12</t>
  </si>
  <si>
    <t>PROCEDIMIENTOS OPERACIONALES Y RESPONSABILIDADES</t>
  </si>
  <si>
    <t>Asegurar las operaciones correctas y seguras de las instalaciones de procesamiento de información.</t>
  </si>
  <si>
    <t>Los procedimientos de operación se deben documentar y poner a disposición de todos los usuarios que los necesiten.</t>
  </si>
  <si>
    <t>Se debe controlar los cambios en la organización, en los procesos de negocio, en las instalaciones y en los sistemas de procesamiento de información que afectan la seguridad de la información.</t>
  </si>
  <si>
    <t>Gestión de capacidad</t>
  </si>
  <si>
    <t>Para asegurar el desempeño requerido del sistema se debe hacer seguimiento al uso de los recursos, hacer los ajustes, y hacer proyecciones de los requisitos sobre la capacidad futura.</t>
  </si>
  <si>
    <t>Separación de los ambientes de desarrollo, pruebas y operación</t>
  </si>
  <si>
    <t>Se debe separar los ambientes de desarrollo, prueba y operación, para reducir los riesgos de acceso o cambios no autorizados al ambiente de operación.</t>
  </si>
  <si>
    <t>PROTECCIÓN CONTRA CÓDIGOS MALICIOSOS</t>
  </si>
  <si>
    <t>Asegurarse de que la información y las instalaciones de procesamiento de información estén protegidas contra códigos maliciosos.</t>
  </si>
  <si>
    <t>Controles contra códigos maliciosos</t>
  </si>
  <si>
    <t>Se debe implementar controles de detección, de prevención y de recuperación, combinados con la toma de conciencia apropiada de los usuarios, para proteger contra códigos maliciosos.</t>
  </si>
  <si>
    <t>COPIAS DE RESPALDO</t>
  </si>
  <si>
    <t>Proteger contra la pérdida de datos.</t>
  </si>
  <si>
    <t>Respaldo de la información</t>
  </si>
  <si>
    <t>Se debe hacer copias de respaldo de la información, del software e imágenes de los sistemas, y ponerlas a prueba regularmente de acuerdo con una política de copias de respaldo aceptada.</t>
  </si>
  <si>
    <t>REGISTRO Y SEGUIMIENTO</t>
  </si>
  <si>
    <t>Registrar eventos y generar evidencia.</t>
  </si>
  <si>
    <t>Registro de eventos</t>
  </si>
  <si>
    <t>Se debe elaborar, conservar y revisar regularmente los registros acerca de actividades del usuario, excepciones, fallas y eventos de seguridad de la información.</t>
  </si>
  <si>
    <t>Protección de la información de registro</t>
  </si>
  <si>
    <t>Las instalaciones y la información de registro se deben proteger contra alteración y acceso no autorizado.</t>
  </si>
  <si>
    <t>Registros del administrador y del operador</t>
  </si>
  <si>
    <t>Las actividades del administrador y del operador del sistema se debe registrar, y los registros se deben proteger y revisar con regularidad.</t>
  </si>
  <si>
    <t>Sincronización de relojes</t>
  </si>
  <si>
    <t>Los relojes de todos los sistemas de procesamiento de información pertinentes dentro de una organización o ámbito de seguridad se deben sincronizar con una única fuente de referencia de tiempo.</t>
  </si>
  <si>
    <t>CONTROL DE SOFTWARE OPERACIONAL</t>
  </si>
  <si>
    <t>Asegurar la integridad de los sistemas operacionales.</t>
  </si>
  <si>
    <t>Instalación de software en sistemas operativos</t>
  </si>
  <si>
    <t>Se debe implementar procedimientos para controlar la instalación de software en sistemas operativos.</t>
  </si>
  <si>
    <t>GESTIÓN DE LA VULNERABILIDAD TÉCNICA</t>
  </si>
  <si>
    <t>Prevenir el aprovechamiento de las vulnerabilidades técnicas.</t>
  </si>
  <si>
    <t>Gestión de las vulnerabilidades técnicas</t>
  </si>
  <si>
    <t>Se debe obtener oportunamente información acerca de las vulnerabilidades técnicas de los sistemas de información que se usen; evaluar la exposición de la organización a estas vulnerabilidades, y tomar las medidas apropiadas para tratar el riesgo asociado.</t>
  </si>
  <si>
    <t>Restricciones sobre la instalación de software</t>
  </si>
  <si>
    <t>Se debe establecer e implementar las reglas para la instalación de software por parte de los usuarios.</t>
  </si>
  <si>
    <t>CONSIDERACIONES SOBRE AUDITORÍAS DE SISTEMAS DE INFORMACIÓN</t>
  </si>
  <si>
    <t>Minimizar el impacto de las actividades de auditoría sobre los sistemas operacionales.</t>
  </si>
  <si>
    <t>Controles sobre auditorías de sistemas de información</t>
  </si>
  <si>
    <t>Los requisitos y actividades de auditoría que involucran la verificación de los sistemas operativos se debe planificar y acordar cuidadosamente para minimizar las interrupciones en los procesos del negocio.</t>
  </si>
  <si>
    <t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t>
  </si>
  <si>
    <t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t>
  </si>
  <si>
    <t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t>
  </si>
  <si>
    <t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t>
  </si>
  <si>
    <t xml:space="preserve">A.12.1 </t>
  </si>
  <si>
    <t xml:space="preserve">A.12.1.1 </t>
  </si>
  <si>
    <t>A.12.1.2</t>
  </si>
  <si>
    <t xml:space="preserve">A.12.1.3 </t>
  </si>
  <si>
    <t xml:space="preserve">A.12.1.4 </t>
  </si>
  <si>
    <t xml:space="preserve">A.12.2 </t>
  </si>
  <si>
    <t xml:space="preserve">A.12.2.1 </t>
  </si>
  <si>
    <t xml:space="preserve">A.12.3 </t>
  </si>
  <si>
    <t xml:space="preserve">A.12.3.1 </t>
  </si>
  <si>
    <t xml:space="preserve">A.12.4 </t>
  </si>
  <si>
    <t xml:space="preserve">A.12.4.1 </t>
  </si>
  <si>
    <t xml:space="preserve">A.12.4.2 </t>
  </si>
  <si>
    <t xml:space="preserve">A.12.4.3 </t>
  </si>
  <si>
    <t xml:space="preserve">A.12.4.4 </t>
  </si>
  <si>
    <t>A.12.5</t>
  </si>
  <si>
    <t xml:space="preserve">A.12.5.1 </t>
  </si>
  <si>
    <t xml:space="preserve">A.12.6 </t>
  </si>
  <si>
    <t xml:space="preserve">A.12.6.1 </t>
  </si>
  <si>
    <t xml:space="preserve">A.12.6.2 </t>
  </si>
  <si>
    <t xml:space="preserve">A.12.7 </t>
  </si>
  <si>
    <t xml:space="preserve">A.12.7.1 </t>
  </si>
  <si>
    <t>A.13</t>
  </si>
  <si>
    <t>GESTIÓN DE LA SEGURIDAD DE LAS REDES</t>
  </si>
  <si>
    <t>Asegurar la protección de la información en las redes, y sus instalaciones de procesamiento de información de soporte.</t>
  </si>
  <si>
    <t>Controles de redes</t>
  </si>
  <si>
    <t>Las redes se deben gestionar y controlar para proteger la información en sistemas y aplicaciones.</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</si>
  <si>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</si>
  <si>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</si>
  <si>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Separación en las redes</t>
  </si>
  <si>
    <t>Los grupos de servicios de información, usuarios y sistemas de información se deben separar en las redes.</t>
  </si>
  <si>
    <t>TRANSFERENCIA DE INFORMACIÓN</t>
  </si>
  <si>
    <t>Mantener la seguridad de la información transferida dentro de una organización y con cualquier entidad externa.</t>
  </si>
  <si>
    <t>Políticas y procedimientos de transferencia de información</t>
  </si>
  <si>
    <t>Se debe contar con políticas, procedimientos y controles de transferencia formales para proteger la transferencia de información mediante el uso de todo tipo de instalaciones de comunicación.</t>
  </si>
  <si>
    <t>Acuerdos sobre transferencia de información</t>
  </si>
  <si>
    <t>Los acuerdos deben tener en cuenta la transferencia segura de información del negocio entre la organización y las partes externas.</t>
  </si>
  <si>
    <t>Mensajería electrónica</t>
  </si>
  <si>
    <t>Se debe proteger adecuadamente la información incluida en la mensajería electrónica.</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</si>
  <si>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</si>
  <si>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</si>
  <si>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A.13.1 </t>
  </si>
  <si>
    <t xml:space="preserve">A.13.1.1 </t>
  </si>
  <si>
    <t xml:space="preserve">A.13.1.2 </t>
  </si>
  <si>
    <t xml:space="preserve">A.13.1.3 </t>
  </si>
  <si>
    <t>A.13.2</t>
  </si>
  <si>
    <t xml:space="preserve">A.13.2.1 </t>
  </si>
  <si>
    <t xml:space="preserve">A.13.2.2 </t>
  </si>
  <si>
    <t xml:space="preserve">A.13.2.3 </t>
  </si>
  <si>
    <t xml:space="preserve">A.13.2.4 </t>
  </si>
  <si>
    <t>REQUISITOS DE SEGURIDAD DE LOS SISTEMAS DE INFORMACIÓN</t>
  </si>
  <si>
    <t>Asegurar que la seguridad de la información sea una parte integral de los sistemas de información durante todo el ciclo de vida. Esto incluye también los requisitos para sistemas de información que prestan servicios en redes públicas.</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</si>
  <si>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</si>
  <si>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</si>
  <si>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</si>
  <si>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</si>
  <si>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</si>
  <si>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</si>
  <si>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SEGURIDAD EN LOS PROCESOS DE DESARROLLO Y DE SOPORTE</t>
  </si>
  <si>
    <t>Asegurar de que la seguridad de la información esté diseñada e implementada dentro del ciclo de vida de desarrollo de los sistemas de información.</t>
  </si>
  <si>
    <t>Política de desarrollo seguro</t>
  </si>
  <si>
    <t>Se debe establecer y aplicar reglas para el desarrollo de software y de sistemas, a los desarrollos que se dan dentro de la organización.</t>
  </si>
  <si>
    <t>Procedimientos de control de cambios en sistemas</t>
  </si>
  <si>
    <t>Los cambios a los sistemas dentro del ciclo de vida de desarrollo se debe controlar mediante el uso de procedimientos formales de control de cambios.</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</si>
  <si>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</si>
  <si>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</si>
  <si>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Restricciones en los cambios a los paquetes de software</t>
  </si>
  <si>
    <t>Se deben desalentar las modificaciones a los paquetes de software, que se deben limitar a los cambios necesarios, y todos los cambios se deben controlar estrictamente.</t>
  </si>
  <si>
    <t>Principios de construcción de sistemas seguros</t>
  </si>
  <si>
    <t>Se deben establecer, documentar y mantener principios para la construcción de sistemas seguros, y aplicarlos a cualquier actividad de implementación de sistemas de información.</t>
  </si>
  <si>
    <t>Ambiente de desarrollo seguro</t>
  </si>
  <si>
    <t>Las organizaciones deben establecer y proteger adecuadamente los ambientes de desarrollo seguros para las tareas de desarrollo e integración de sistemas que comprendan todo el ciclo de vida de desarrollo de sistemas.</t>
  </si>
  <si>
    <t>Desarrollo contratado externamente</t>
  </si>
  <si>
    <t>La organización debe supervisar y hacer seguimiento de la actividad de desarrollo de sistemas contratados externamente.</t>
  </si>
  <si>
    <t>Pruebas de seguridad de sistemas</t>
  </si>
  <si>
    <t>Durante el desarrollo se debe llevar a cabo pruebas de funcionalidad de la seguridad.</t>
  </si>
  <si>
    <t>Prueba de aceptación de sistemas</t>
  </si>
  <si>
    <t>Para los sistemas de información nuevos, actualizaciones y nuevas versiones, se debe establecer programas de prueba para aceptación y criterios de aceptación relacionados.</t>
  </si>
  <si>
    <t>DATOS DE PRUEBA</t>
  </si>
  <si>
    <t>Asegurar la protección de los datos usados para pruebas.</t>
  </si>
  <si>
    <t>Protección de datos de prueba</t>
  </si>
  <si>
    <t>Los datos de ensayo se deben seleccionar, proteger y controlar cuidadosamente.</t>
  </si>
  <si>
    <t xml:space="preserve">A.14.1 </t>
  </si>
  <si>
    <t xml:space="preserve">A.14.1.1 </t>
  </si>
  <si>
    <t xml:space="preserve">A.14.1.2 </t>
  </si>
  <si>
    <t xml:space="preserve">A.14.1.3 </t>
  </si>
  <si>
    <t xml:space="preserve">A.14.2 </t>
  </si>
  <si>
    <t>A.14.2.1</t>
  </si>
  <si>
    <t xml:space="preserve">A.14.2.2 </t>
  </si>
  <si>
    <t xml:space="preserve">A.14.2.3 </t>
  </si>
  <si>
    <t xml:space="preserve">A.14.2.4 </t>
  </si>
  <si>
    <t xml:space="preserve">A.14.2.5 </t>
  </si>
  <si>
    <t>A.14.2.6</t>
  </si>
  <si>
    <t xml:space="preserve">A.14.2.7 </t>
  </si>
  <si>
    <t>A.14.2.8</t>
  </si>
  <si>
    <t xml:space="preserve">A.14.2.9 </t>
  </si>
  <si>
    <t xml:space="preserve">A.14.3 </t>
  </si>
  <si>
    <t xml:space="preserve">A.14.3.1 </t>
  </si>
  <si>
    <t>A.16</t>
  </si>
  <si>
    <t>A.14</t>
  </si>
  <si>
    <t xml:space="preserve">A.16.1 </t>
  </si>
  <si>
    <t xml:space="preserve">A.16.1.2 </t>
  </si>
  <si>
    <t xml:space="preserve">A.16.1.3 </t>
  </si>
  <si>
    <t xml:space="preserve">A.16.1.4 </t>
  </si>
  <si>
    <t xml:space="preserve">A.16.1.5 </t>
  </si>
  <si>
    <t xml:space="preserve">A.16.1.6 </t>
  </si>
  <si>
    <t xml:space="preserve">A.16.1.7 </t>
  </si>
  <si>
    <t>GESTIÓN DE INCIDENTES Y MEJORAS EN LA SEGURIDAD DE LA INFORMACIÓN</t>
  </si>
  <si>
    <t>Asegurar un enfoque coherente y eficaz para la gestión de incidentes de seguridad de la información, incluida la comunicación sobre eventos de seguridad y debilidades.</t>
  </si>
  <si>
    <t>Responsabilidades y procedimientos</t>
  </si>
  <si>
    <t>Se debe establecer las responsabilidades y procedimientos de gestión para asegurar una respuesta rápida, eficaz y ordenada a los incidentes de seguridad de la información.</t>
  </si>
  <si>
    <t>Reporte de eventos de seguridad de la información</t>
  </si>
  <si>
    <t>Los eventos de seguridad de la información se debe informar a través de los canales de gestión apropiados, tan pronto como sea posible.</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</si>
  <si>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</si>
  <si>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</si>
  <si>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Evaluación de eventos de seguridad de la información y decisiones sobre ellos</t>
  </si>
  <si>
    <t>Los eventos de seguridad de la información se debe evaluar y se debe decidir si se van a clasificar como incidentes de seguridad de la información.</t>
  </si>
  <si>
    <t>Respuesta a incidentes de seguridad de la información</t>
  </si>
  <si>
    <t>Se debe dar respuesta a los incidentes de seguridad de la información de acuerdo con procedimientos documentados.</t>
  </si>
  <si>
    <t>Aprendizaje obtenido de los incidentes de seguridad de la información</t>
  </si>
  <si>
    <t>El conocimiento adquirido al analizar y resolver incidentes de seguridad de la información se debe usar para reducir la posibilidad o el impacto de incidentes futuros.</t>
  </si>
  <si>
    <t>Recolección de evidencia</t>
  </si>
  <si>
    <t>La organización debe definir y aplicar procedimientos para la identificación, recolección, adquisición y preservación de información que pueda servir como evidencia.</t>
  </si>
  <si>
    <t>Lista de información BASICA a solicitar</t>
  </si>
  <si>
    <t>DATOS E INFORMACIÓN A RECOLECTAR PARA LA EVALUACIÓN</t>
  </si>
  <si>
    <t>Lista de información para aquellas entidades que hayan avanzado en la fase de IMPLEMENTACIÓN</t>
  </si>
  <si>
    <t>Lista de información para aquellas entidades que hayan avanzado en la fase de EVALUACIÓN DE DESEMPEÑO</t>
  </si>
  <si>
    <t>Lista de información para aquellas entidades que hayan avanzado en la fase de MEJORA CONTINUA</t>
  </si>
  <si>
    <t>ID AM-1
ID AM-2</t>
  </si>
  <si>
    <t>ID.AM-4</t>
  </si>
  <si>
    <t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t>
  </si>
  <si>
    <t>ID AM-1
ID AM-2
ID.AM-5</t>
  </si>
  <si>
    <t>ID.BE-4</t>
  </si>
  <si>
    <t>ID.BE-5</t>
  </si>
  <si>
    <t>ID.GV-1</t>
  </si>
  <si>
    <t>ID.GV-2</t>
  </si>
  <si>
    <t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t>
  </si>
  <si>
    <t>ID.GV-3</t>
  </si>
  <si>
    <t>De acuerdo a la NIST:  Los requerimientos legales y regulatorios respecto de la ciberseguridad, incluyendo la privacidad y las libertades y obligaciones civiles, son entendidos y gestionados.</t>
  </si>
  <si>
    <t>ID.RA-1</t>
  </si>
  <si>
    <t>ID.RA-2</t>
  </si>
  <si>
    <t>Calidad</t>
  </si>
  <si>
    <t>Control Interno</t>
  </si>
  <si>
    <t>ID.RA-5
ID.RM-1 
ID.RM-2
ID.RM-3</t>
  </si>
  <si>
    <t xml:space="preserve">1) Solicite a la entidad la metodología y criterios de riesgo de seguridad, aprobado por la alta Dirección que incluya: 
1. Criterios de Aceptación de Riesgos o tolerancia al riesgo que han sido informados por la alta Dirección.
2. Criterios para realizar evaluaciones de riesgos. 
2) Solicite los resultados de las evaluaciones de riesgos y establezca:
a. Cuantas evaluaciones repetidas de riesgos se han realizado y que sus resultados consistentes, válidos y comparables. 
b. Que se hayan identificado los riesgos asociados con la pérdida de la confidencialidad, de integridad y de disponibilidad de la información dentro del alcance. 
c.  Que se hayan identificado los dueños de los riesgos. 
d. Que se hayan analizado los riesgos es decir: 
- Evaluado las consecuencias (impacto) potenciales si se materializan los riesgos identificados 
- Evaluado la probabilidad realista de que ocurran los riesgos identificados 
- Determinado los niveles de riesgo. 
e. Que se hayan evaluado los riesgos es decir: 
- Comparado los resultados del análisis de riesgos con los criterios definidos
- Priorizado los riesgos analizados para el tratamiento de riesgos. 
</t>
  </si>
  <si>
    <t>ID.RA-6
ID.RM-1
ID.RM-2
ID.RM-3</t>
  </si>
  <si>
    <t>PR.AC-1</t>
  </si>
  <si>
    <t>PR.AC-2</t>
  </si>
  <si>
    <t>PR.AC-3</t>
  </si>
  <si>
    <t>De acuerdo a NIST se debe proteger la integridad de las redes incorporando segregación donde se requiera.</t>
  </si>
  <si>
    <t>PR.AT-1
PR.AT-2
PR.AT-3
PR.AT-4
PR.AT-5</t>
  </si>
  <si>
    <t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t>
  </si>
  <si>
    <t>PR.DS-5</t>
  </si>
  <si>
    <t>PR.AC-4
PR.DS-5</t>
  </si>
  <si>
    <t>PR.AC-5
PR.DS-5</t>
  </si>
  <si>
    <t>PR.DS-2
PR.DS-5</t>
  </si>
  <si>
    <t>PR.DS-2
PR.DS-5
PR.DS-6</t>
  </si>
  <si>
    <t>PR.DS-2
PR.DS-5
PR.DS-6</t>
  </si>
  <si>
    <t>PR.DS-7</t>
  </si>
  <si>
    <t>PR.IP-1</t>
  </si>
  <si>
    <t>PR.IP-2</t>
  </si>
  <si>
    <t>PR.IP-1
PR.IP-3</t>
  </si>
  <si>
    <t>PR.IP-4</t>
  </si>
  <si>
    <t>PR.DS-4
PR.IP-4</t>
  </si>
  <si>
    <t>ID.BE-5
PR.AC-2
PR.IP-5</t>
  </si>
  <si>
    <t>PR.IP-5</t>
  </si>
  <si>
    <t>ID.BE-4
PR.IP-5</t>
  </si>
  <si>
    <t>ID.BE-4
PR.AC-2
PR.IP-5</t>
  </si>
  <si>
    <t>PR.DS-3
PR.IP-6</t>
  </si>
  <si>
    <t xml:space="preserve">A.16.1.1 </t>
  </si>
  <si>
    <t>ID.BE-5
PR.IP-9</t>
  </si>
  <si>
    <t>ID.BE-5
PR.IP-4
PR.IP-9
PR.IP-9</t>
  </si>
  <si>
    <t>PR.IP-4
PR.IP-10</t>
  </si>
  <si>
    <t>PR.DS-5
PR.IP-11</t>
  </si>
  <si>
    <t>PR.IP-11</t>
  </si>
  <si>
    <t>PR.IP-12</t>
  </si>
  <si>
    <t>PR.AC-2
PR.MA-1</t>
  </si>
  <si>
    <t>PR.MA-1</t>
  </si>
  <si>
    <t>PR.MA-1
PR.MA-2</t>
  </si>
  <si>
    <t>PR.PT-1</t>
  </si>
  <si>
    <t>PR.PT-2</t>
  </si>
  <si>
    <t>PR.DS-5
PR.PT-2</t>
  </si>
  <si>
    <t>PR.DS-1
PR.DS-2
PR.DS-3
PR.DS-5
PR.IP-6
PR.PT-2</t>
  </si>
  <si>
    <t>PR.DS-3
PR.IP-6
PR.PT-2</t>
  </si>
  <si>
    <t>PR.DS-3
PR.PT-2</t>
  </si>
  <si>
    <t>PR.AC-4
PR.DS-5
PR.PT-3</t>
  </si>
  <si>
    <t>PR.AC-3
PR.AC-5
PR.DS-2
PR.PT-4</t>
  </si>
  <si>
    <t>ID.AM-3
PR.AC-5
PR.AC-3
PR.DS-2
PR.DS-5
PR.PT-4</t>
  </si>
  <si>
    <t>PR.DS-6
PR.IP-1
PR.IP-3
DE.CM-5</t>
  </si>
  <si>
    <t>DE.CM-6</t>
  </si>
  <si>
    <t>DE.DP-1</t>
  </si>
  <si>
    <t>DE.DP-2</t>
  </si>
  <si>
    <t>DE.DP-3</t>
  </si>
  <si>
    <t>DE.DP-4</t>
  </si>
  <si>
    <t>ID.AM-6
ID.GV-2
PR.AT-2
PR.AT-3
PR.AT-4
PR.AT-5
DE.DP-1
RS.CO-1</t>
  </si>
  <si>
    <t>PR.IP-9
DE.AE-2
RS.CO-1</t>
  </si>
  <si>
    <t>RS.CO-1</t>
  </si>
  <si>
    <t>RS.CO-2</t>
  </si>
  <si>
    <t>Observe si los eventos son reportados de forma consistente en toda la entidad de acuerdo a los criterios establecidos.</t>
  </si>
  <si>
    <t>Solicite los procedimientos  establecidos que especifiquen cuándo y a través de que autoridades se debería contactar a las autoridades, verifique si de acuerdo a estos procedimientos se han  reportado eventos o incidentes de SI de forma consistente.</t>
  </si>
  <si>
    <t>PR.AC-4
PR.DS-5
RS.CO-3</t>
  </si>
  <si>
    <t xml:space="preserve">PR.IP-2
</t>
  </si>
  <si>
    <t>PR.PT-1
DE.CM-3
RS.AN-1</t>
  </si>
  <si>
    <t>PR.PT-1
RS.AN-1</t>
  </si>
  <si>
    <t>RS.AN-3</t>
  </si>
  <si>
    <t>DE.AE-2
RS.AN-4</t>
  </si>
  <si>
    <t>PR.DS-6
DE.CM-4
RS.MI-2</t>
  </si>
  <si>
    <t>ID.RA-1
ID.RA-5
PR.IP-12
DE.CM-8
RS.MI-3</t>
  </si>
  <si>
    <t>DE.DP-5
RS.AN-2
RS.IM-1</t>
  </si>
  <si>
    <t>RS.RP-1
RS.AN-1
RS.MI-2
RC.RP-1
RC.RP-1</t>
  </si>
  <si>
    <t>ID.AM-3</t>
  </si>
  <si>
    <t>ID.AM-5</t>
  </si>
  <si>
    <t>ID.AM-6</t>
  </si>
  <si>
    <t>PR.AT-2</t>
  </si>
  <si>
    <t>PR.AT-3</t>
  </si>
  <si>
    <t>PR.AT-4</t>
  </si>
  <si>
    <t>PR.AT-5</t>
  </si>
  <si>
    <t>RS.CO-3</t>
  </si>
  <si>
    <t>PR.AC-4</t>
  </si>
  <si>
    <t>PR.AT-1</t>
  </si>
  <si>
    <t>ID AM-2</t>
  </si>
  <si>
    <t>ID AM-1</t>
  </si>
  <si>
    <t>ID</t>
  </si>
  <si>
    <t>En que nivel de madurez considera que está?</t>
  </si>
  <si>
    <t>R9</t>
  </si>
  <si>
    <t>Determinar el impacto que generan los eventos que atenten contra la integridad, disponibilidad y confidencialidad de la información de la Entidad.</t>
  </si>
  <si>
    <t>R8</t>
  </si>
  <si>
    <t>Establecer y documentar el alcance, limites, política, procedimientos, roles y responsabilidades y del Modelo de Seguridad y Privacidad de la Información.</t>
  </si>
  <si>
    <t>R7</t>
  </si>
  <si>
    <t>R5</t>
  </si>
  <si>
    <t>Existe la necesidad de implementar el Modelo de Seguridad y Privacidad de la Información, para definir políticas, procesos y procedimientos claros para dar una respuesta proactiva a las amenazas que se presenten en la Entidad.</t>
  </si>
  <si>
    <t>R4</t>
  </si>
  <si>
    <t>R3</t>
  </si>
  <si>
    <t>Se clasifican los activos de información lógicos y físicos de la Entidad.</t>
  </si>
  <si>
    <t>R2</t>
  </si>
  <si>
    <t>R1</t>
  </si>
  <si>
    <t>NIVEL 5
OPTIMIZADO</t>
  </si>
  <si>
    <t>NIVEL 4
GESTIONADO
CUANTITATIVAMENTE</t>
  </si>
  <si>
    <t>NIVEL 3
DEFINIDO</t>
  </si>
  <si>
    <t>NIVEL 2
GESTIONADO</t>
  </si>
  <si>
    <t>NIVEL 1
INICIAL</t>
  </si>
  <si>
    <t>ID REQUISITO</t>
  </si>
  <si>
    <t>HOJA</t>
  </si>
  <si>
    <t>ELEMENTO</t>
  </si>
  <si>
    <t>Administrativas</t>
  </si>
  <si>
    <t xml:space="preserve">Solicite el documento del alcance que debe estar apobado, socializado al interior de la Entidad, por la alta dirección.
Determine si  en la definición del alcance se consideraró:
1) Aspectos internos y externos referidos en el 4.1.:
La Entidad debe determinar los aspectos externos e internos que son necesarios para cumplir su propósito y que afectan su capacidad para lograr los resultados previstos en el SGSI. Nota. La terminación de estos aspectos hace referencia a establecer el contexto interno y externo de la empresa, referencia a la norma ISO 31000:2009 en el apartado 5.3.
2) Los requisitos referidos en 4.2.:
a. Se debe determinar las partes interesadas que son pertinentes al SGSI.
b. Se debe determinar los requisitos de las partes interesadas.
Nota. Los requisitos pueden incluir los requisitos legales y de reglamentación y las obligaciones contractuales.
3) Las interfaces y dependencias entre las actividades realizadas y las que realizan otras entidades del gobierno nacional o entidades exteriores
</t>
  </si>
  <si>
    <t>Madurez</t>
  </si>
  <si>
    <t>Tecnicas</t>
  </si>
  <si>
    <t xml:space="preserve">Procedimientos de control documental del MSPI </t>
  </si>
  <si>
    <t>PREGUNTAS</t>
  </si>
  <si>
    <t>Que le preocupa a la Entidad en temas de seguridad de la información?</t>
  </si>
  <si>
    <t>DATOS BASICOS</t>
  </si>
  <si>
    <t>1. Si se tratan temas de seguridad y privacidad de la información en los comités del modelo integrado de gestión, coloque 20
2.Los temas de seguridad de la información se tratan en los comités directivos interdisciplinarios de la Entidad, con regularidad, coloque 40</t>
  </si>
  <si>
    <t>Con base en el inventario de activos de información clasificado, se establece la caracterización de cada uno de los sistemas de información.</t>
  </si>
  <si>
    <t xml:space="preserve">Aprobación de la alta dirección, documentada y firmada, para la Implementación del Modelo de Seguridad y Privacidad de la Información. </t>
  </si>
  <si>
    <t>R10</t>
  </si>
  <si>
    <t>R11</t>
  </si>
  <si>
    <t>R12</t>
  </si>
  <si>
    <t>R13</t>
  </si>
  <si>
    <t>R14</t>
  </si>
  <si>
    <t>R15</t>
  </si>
  <si>
    <t>Los roles de seguridad y privacidad de la información están bien definidos y se lleva un registro de las actividades de cada uno.</t>
  </si>
  <si>
    <t>P.6</t>
  </si>
  <si>
    <t>Dispositivos para movilidad y teletrabajo</t>
  </si>
  <si>
    <t>Copias de seguridad</t>
  </si>
  <si>
    <t>R19</t>
  </si>
  <si>
    <t>R21</t>
  </si>
  <si>
    <t>R22</t>
  </si>
  <si>
    <t>R23</t>
  </si>
  <si>
    <t>A.18</t>
  </si>
  <si>
    <t>1. Si Los funcionarios de la Entidad no tienen conciencia de la seguridad y privacidad de la información y se han diseñado programas para los funcionarios de conciencia y comunicación, de las políticas de seguridad y privacidad de la información, estan en 20.
2. Si se observa en los funcionarios una conciencia de seguridad y privacidad de la información y los planes de toma de conciencia y comunicación, de las políticas de seguridad y privacidad de la información, estan aprobados y documentados, por la alta Dirección, estan en 40.
3. Si se han ejecutado los planes de toma de conciencia, comunicación y divulgación, de las políticas de seguridad y privacidad de la información, aprobados por la alta Dirección, , estan en 60.</t>
  </si>
  <si>
    <t>1. Si se empiezan a definir las políticas de seguridad y privacidad de la información basada en el Modelo de Seguridad y Privacidad de la Información, estan en 20.
2. Si se revisan y se aprueban las políticas de seguridad y privacidad de la información, , estan en 40.
3. Si se divulgan las políticas de seguridad y privacidad de la información,  estan en 60.</t>
  </si>
  <si>
    <t>1. Si se cuentan con procedimientos que indican a los funcionarios como manejar la información y los activos de información en forma segura. Se tienen documentados los controles físicos y lógicos que se han definido en la Entidad, con los cuales se busca preservar la seguridad y privacidad de la información, aprobado por la alta Dirección, estan en 40.
2. Si se han divulgado e implementado los controles físicos y lógicos que wse han definido en la entidad, con los cuales se busca preservar la seguridad y privacidad de la información, estan en 60.</t>
  </si>
  <si>
    <t>R24</t>
  </si>
  <si>
    <t>R25</t>
  </si>
  <si>
    <t>R26</t>
  </si>
  <si>
    <t>Seguridad ligada a los recursos humanos, antes de la contratación</t>
  </si>
  <si>
    <t>Seguridad ligada a los recursos humanos, durante la contratación</t>
  </si>
  <si>
    <t>Seguridad ligada a los recursos humanos, al cese o cambio de puesto de trabajo</t>
  </si>
  <si>
    <t xml:space="preserve">Si existen planes de continuidad del negocio que contemplen los procesos críticos de la Entidad que garanticen la continuidad de los mismos. Se documentantan y protegen adecuadamente los planes de continuidad del negocio de la Entidad, este de estar documentado y firmado, por la alta Dirección, estan en 40.
Si se reconoce la importancia de ampliar los planes de continuidade del negocio a otros procesos, pero aun no se pueden incluir ni trabajar con ellos, estan en 60.
</t>
  </si>
  <si>
    <t>1) Si se elaboran  informes de TODOS los incidentes de seguridad y privacidad de la información, TODOS estan documentados e incluidos en el plan de mejoramiento continuo.Se definen los controles y medidas necesarias para disminuir los incidentes y prevenir su ocurrencia en el futuro, estan en 40.
2) Si los controles y medidas identificados para disminuir los incidentes fueron implementados, estan en 60.</t>
  </si>
  <si>
    <t>R16</t>
  </si>
  <si>
    <t>R17</t>
  </si>
  <si>
    <t>R18</t>
  </si>
  <si>
    <t>R20</t>
  </si>
  <si>
    <t>R6</t>
  </si>
  <si>
    <t>1) Si Se identifican en forma general los activos de información de la Entidad, estan en 40.
2) Si se cuenta con un inventario de activos de información física y lógica de toda la entidad, documentado y firmado por la alta dirección, estan en 60.
3) Si se revisa y monitorean periódicamente los activos de información de la entidad, estan en 80.</t>
  </si>
  <si>
    <t>Se implementa el plan de tratamiento de riesgos y las medidas necesarias para mitigar la materialización de las amenazas.</t>
  </si>
  <si>
    <t>Requisitos de negocio para el control de accesos.</t>
  </si>
  <si>
    <t>Responsabilidades del usuario frente al control de accesos</t>
  </si>
  <si>
    <t>Seguridad física y ambiental en áreas seguras</t>
  </si>
  <si>
    <t>Seguridad física y ambiental de los equipos</t>
  </si>
  <si>
    <t>Responsabilidades y procedimientos de operación</t>
  </si>
  <si>
    <t>Seguridad en la operativa, control del software en explotación</t>
  </si>
  <si>
    <t>R27</t>
  </si>
  <si>
    <t>R28</t>
  </si>
  <si>
    <t>CIBERSEGURIDAD</t>
  </si>
  <si>
    <t>Gestión de la seguridad en las redes.</t>
  </si>
  <si>
    <t>Intercambio de información con partes externas</t>
  </si>
  <si>
    <t>R29</t>
  </si>
  <si>
    <t>R30</t>
  </si>
  <si>
    <t>R31</t>
  </si>
  <si>
    <t>R32</t>
  </si>
  <si>
    <t>R33</t>
  </si>
  <si>
    <t>R34</t>
  </si>
  <si>
    <t>R35</t>
  </si>
  <si>
    <t>R36</t>
  </si>
  <si>
    <t>R37</t>
  </si>
  <si>
    <t>R38</t>
  </si>
  <si>
    <t>R39</t>
  </si>
  <si>
    <t>Adquisición, desarrollo y mantenimiento de los sistemas de información, datos de prueba.</t>
  </si>
  <si>
    <t>Adquisición, desarrollo y mantenimiento de los sistemas de información, seguridad en los procesos de desarrollo y soporte.</t>
  </si>
  <si>
    <t>Adquisición, desarrollo y mantenimiento de los sistemas de información, requisitos de seguridad de los sistemas de información.</t>
  </si>
  <si>
    <t>Gestión de incidentes en la seguridad de la información, notificación de los eventos de seguridad de la información.</t>
  </si>
  <si>
    <t>ID. ITEM</t>
  </si>
  <si>
    <t>Gestión de incidentes en la seguridad de la información, notificación de puntos débiles de la seguridad.</t>
  </si>
  <si>
    <t>Gestión de incidentes en la seguridad de la información, recopilación de evidencias.</t>
  </si>
  <si>
    <t>Seguridad de la información en las relaciones con suministradores.</t>
  </si>
  <si>
    <t>Gestión de la prestación del servicio por suministradores.</t>
  </si>
  <si>
    <t>LIMITE DE MADUREZ INICIAL</t>
  </si>
  <si>
    <t>LIMITE DE MADUREZ GESTIONADO</t>
  </si>
  <si>
    <t>Implantación de la continuidad de la seguridad de la información.</t>
  </si>
  <si>
    <t>LIMITE DE MADUREZ DEFINIDO</t>
  </si>
  <si>
    <t>R40</t>
  </si>
  <si>
    <t>R41</t>
  </si>
  <si>
    <t>R42</t>
  </si>
  <si>
    <t>R43</t>
  </si>
  <si>
    <t>R44</t>
  </si>
  <si>
    <t>R45</t>
  </si>
  <si>
    <t>Se utilizan indicadores de cumplimiento para establecer si las políticas de seguridad y privacidad de la información y las clausulas establecidas por la organización en los contratos de trabajo, son acatadas
correctamente. Se deben generar informes del desempeño de la operación del MSPI, con la medición de los indicadores de gestión definidos.</t>
  </si>
  <si>
    <t>Se realizan pruebas a las aplicaciones o software desarrollado “in house” para determinar que umplen con los requisitos de seguridad y privacidad de la información</t>
  </si>
  <si>
    <t>Registro de actividades en seguridad (bitácora operativa).</t>
  </si>
  <si>
    <t>R46</t>
  </si>
  <si>
    <t>R47</t>
  </si>
  <si>
    <t>Se realizan pruebas de manera sistemática a los controles, para determinar si están funcionando de manera adecuada. Se deben generar informes del desempeño de la operación del MSPI, con la revisión y verificación continua de los controles implementados. Tambien se generan informes de auditorías de acuerdo a lo establecido en el plan de auditorías de la entidad.
Se realizan pruebas de efectividad en la Entidad, para detectar vulnerabilidades (físicas, lógicas y humanas) y accesos no autorizados a activos de información críticos.</t>
  </si>
  <si>
    <t>Gestión de acceso de usuario.</t>
  </si>
  <si>
    <t>Control de acceso a sistemas y aplicaciones</t>
  </si>
  <si>
    <t>Controles Criptográficos</t>
  </si>
  <si>
    <t>Consideraciones de las auditorías de los sistemas de información.</t>
  </si>
  <si>
    <t>Cumplimiento de los requisitos legales y contractuales.</t>
  </si>
  <si>
    <t>R48</t>
  </si>
  <si>
    <t>R49</t>
  </si>
  <si>
    <t>R50</t>
  </si>
  <si>
    <t>R51</t>
  </si>
  <si>
    <t>R52</t>
  </si>
  <si>
    <t>R53</t>
  </si>
  <si>
    <t>LIMITE DE MADUREZ GESTIONADO CUANTITATIVAMENTE</t>
  </si>
  <si>
    <t>1) Elaboración de planes de mejora es 60
2) Se implementan las acciones correctivas y planes de mejora es 80</t>
  </si>
  <si>
    <r>
      <t xml:space="preserve">Solicite el documento con el consolidado de las auditorías realizadas de acuerdo con el plan de auditorías,  revisado y aprobado por la alta dirección y verifique como se asegura que los hallazgos, brechas, debilidades y oportunidaes de mejora se subsanen, para asegurar la mejora continua.
</t>
    </r>
    <r>
      <rPr>
        <b/>
        <sz val="11"/>
        <color theme="1"/>
        <rFont val="Calibri"/>
        <family val="2"/>
        <scheme val="minor"/>
      </rPr>
      <t>Tenga en cuenta para la calificación que:</t>
    </r>
    <r>
      <rPr>
        <sz val="11"/>
        <color theme="1"/>
        <rFont val="Calibri"/>
        <family val="2"/>
        <scheme val="minor"/>
      </rPr>
      <t xml:space="preserve">
1) Elaboración de planes de mejora es 60
2) Se implementan las acciones correctivas y planes de mejora es 80
</t>
    </r>
  </si>
  <si>
    <t>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t>
  </si>
  <si>
    <t>1) Se realizan pruebas y ventanas de mantenimiento (simulacro), para determinar la efectividad de los planes de respuesta de incidentes, es 60.
2) Si La Entidad aprende continuamente sobre los incidentes de seguridad presentados, es 80.</t>
  </si>
  <si>
    <t>R55</t>
  </si>
  <si>
    <t>POLÍTICA DE SEGURIDAD DE LA INFORMACIÓN</t>
  </si>
  <si>
    <t>RESPONSABILIDADES Y ORGANIZACIÓN SEGURIDAD INFORMACIÓN</t>
  </si>
  <si>
    <t xml:space="preserve">Responsable de SI/Gestión Humana/Líderes de los procesos
</t>
  </si>
  <si>
    <t>Responsable de SI/Líderes de los procesos</t>
  </si>
  <si>
    <t>RELACIONES CON LOS PROVEEDORES</t>
  </si>
  <si>
    <t>A.7</t>
  </si>
  <si>
    <t>Seguridad de la información en las relaciones con los proveedores</t>
  </si>
  <si>
    <t>Asegurar la protección de los activos de la entidad que sean accesibles para los proveedores</t>
  </si>
  <si>
    <t>A.15</t>
  </si>
  <si>
    <t>Gestión de la prestación de servicios de proveedores</t>
  </si>
  <si>
    <t>Mantener el nivel acordado de seguridad de la información y de prestación del servicio en línea con los acuerdos con los proveedores</t>
  </si>
  <si>
    <t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t>
  </si>
  <si>
    <t>PR.DS-3</t>
  </si>
  <si>
    <t>PR.IP-6</t>
  </si>
  <si>
    <t>PR.DS-1</t>
  </si>
  <si>
    <t>PR.DS-2</t>
  </si>
  <si>
    <t>PR.PT-3</t>
  </si>
  <si>
    <t>PR.IP-10</t>
  </si>
  <si>
    <t>PR.IP-9</t>
  </si>
  <si>
    <t>RS.AN-2</t>
  </si>
  <si>
    <t>RS.IM-1</t>
  </si>
  <si>
    <t>DE.DP-5</t>
  </si>
  <si>
    <t>RS.AN-1</t>
  </si>
  <si>
    <t>RS.MI-2</t>
  </si>
  <si>
    <t>RC.RP-1</t>
  </si>
  <si>
    <t>RS.RP-1</t>
  </si>
  <si>
    <t>RS.AN-4</t>
  </si>
  <si>
    <t>DE.AE-2</t>
  </si>
  <si>
    <t>PR.IP-3</t>
  </si>
  <si>
    <t>PR.DS-6</t>
  </si>
  <si>
    <t>PR.AC-5</t>
  </si>
  <si>
    <t>PR.PT-4</t>
  </si>
  <si>
    <t>ID.RA-5</t>
  </si>
  <si>
    <t>DE.CM-8</t>
  </si>
  <si>
    <t>RS.MI-3</t>
  </si>
  <si>
    <t>DE.CM-5</t>
  </si>
  <si>
    <t>DE.CM-3</t>
  </si>
  <si>
    <t>PR.DS-4</t>
  </si>
  <si>
    <t>DE.CM-4</t>
  </si>
  <si>
    <t>PR.MA-2</t>
  </si>
  <si>
    <t>FUNCIÓN NIST</t>
  </si>
  <si>
    <t>IDENTIFICAR</t>
  </si>
  <si>
    <t>PROTEJER</t>
  </si>
  <si>
    <t>DETECTAR</t>
  </si>
  <si>
    <t>RESPONDER</t>
  </si>
  <si>
    <t>RECUPERAR</t>
  </si>
  <si>
    <t>CONTROL ANEXO A ISO 27001</t>
  </si>
  <si>
    <t>REQUISITO</t>
  </si>
  <si>
    <t>SUBCATEGORIA NIST</t>
  </si>
  <si>
    <t>ID.BE-2</t>
  </si>
  <si>
    <t>ID.BE-3</t>
  </si>
  <si>
    <t>ID.GV-4</t>
  </si>
  <si>
    <t>ID.RA-3</t>
  </si>
  <si>
    <t>ID.RA-4</t>
  </si>
  <si>
    <t>PR.IP-7</t>
  </si>
  <si>
    <t>DE.AE-1</t>
  </si>
  <si>
    <t>DE.AE-1, DE.AE-3, DE.AE-4, DE.AE-5</t>
  </si>
  <si>
    <t>DE.CM-1, DE.CM-2, DE.CM-7</t>
  </si>
  <si>
    <t>RS.CO-4, RS.CO-5</t>
  </si>
  <si>
    <t>RS.IM-2</t>
  </si>
  <si>
    <t>RC.IM-1, RC.IM-2</t>
  </si>
  <si>
    <t>RC.CO-1, RC.CO-2, RC.CO-3</t>
  </si>
  <si>
    <t>Técnicas</t>
  </si>
  <si>
    <t>ID.BE-1</t>
  </si>
  <si>
    <t>A.15.1</t>
  </si>
  <si>
    <t>A.15.2</t>
  </si>
  <si>
    <r>
      <rPr>
        <sz val="10"/>
        <color indexed="10"/>
        <rFont val="Calibri"/>
        <family val="2"/>
        <scheme val="minor"/>
      </rPr>
      <t>Total falta de cualquier proceso reconocible</t>
    </r>
    <r>
      <rPr>
        <sz val="10"/>
        <rFont val="Calibri"/>
        <family val="2"/>
        <scheme val="minor"/>
      </rPr>
      <t>. La Organización ni siquiera ha reconocido que hay un problema a tratar. No se aplican controles.</t>
    </r>
  </si>
  <si>
    <r>
      <rPr>
        <sz val="10"/>
        <color indexed="10"/>
        <rFont val="Calibri"/>
        <family val="2"/>
        <scheme val="minor"/>
      </rPr>
      <t xml:space="preserve">Los procesos y los controles siguen un patrón regular. </t>
    </r>
    <r>
      <rPr>
        <sz val="10"/>
        <rFont val="Calibri"/>
        <family val="2"/>
        <scheme val="minor"/>
      </rPr>
      <t>Los procesos se han desarrollado hasta el punto en que diferentes procedimientos son seguidos por diferentes personas.</t>
    </r>
    <r>
      <rPr>
        <sz val="10"/>
        <color indexed="10"/>
        <rFont val="Calibri"/>
        <family val="2"/>
        <scheme val="minor"/>
      </rPr>
      <t xml:space="preserve"> No hay formación ni comunicación formal</t>
    </r>
    <r>
      <rPr>
        <sz val="10"/>
        <rFont val="Calibri"/>
        <family val="2"/>
        <scheme val="minor"/>
      </rPr>
      <t xml:space="preserve"> sobre los procedimientos y estándares. Hay un alto grado de confianza en los conocimientos de cada persona, por eso hay probabilidad de errores.</t>
    </r>
  </si>
  <si>
    <r>
      <t xml:space="preserve">Los controles se monitorean y se miden. Es posible </t>
    </r>
    <r>
      <rPr>
        <sz val="10"/>
        <color indexed="10"/>
        <rFont val="Calibri"/>
        <family val="2"/>
        <scheme val="minor"/>
      </rPr>
      <t>monitorear y medir el cumplimiento de los procedimientos</t>
    </r>
    <r>
      <rPr>
        <sz val="10"/>
        <rFont val="Calibri"/>
        <family val="2"/>
        <scheme val="minor"/>
      </rPr>
      <t xml:space="preserve"> y tomar medidas de acción donde los procesos no estén funcionando eficientemente.</t>
    </r>
  </si>
  <si>
    <r>
      <t xml:space="preserve">De acuerdo a la NIST se debe entender cual fue el impacto del incidente. Las lecciones aprendidas deben ser usadas para actualizar los planes de respuesta a los incidentes de SI. 
</t>
    </r>
    <r>
      <rPr>
        <b/>
        <sz val="11"/>
        <color theme="1"/>
        <rFont val="Calibri"/>
        <family val="2"/>
        <scheme val="minor"/>
      </rPr>
      <t xml:space="preserve">
Tenga en cuenta para la calificación:</t>
    </r>
    <r>
      <rPr>
        <sz val="11"/>
        <color theme="1"/>
        <rFont val="Calibri"/>
        <family val="2"/>
        <scheme val="minor"/>
      </rPr>
      <t xml:space="preserve">
La Entidad aprende continuamente sobre
los incidentes de seguridad presentados.
</t>
    </r>
    <r>
      <rPr>
        <b/>
        <sz val="11"/>
        <color theme="1"/>
        <rFont val="Calibri"/>
        <family val="2"/>
        <scheme val="minor"/>
      </rPr>
      <t/>
    </r>
  </si>
  <si>
    <r>
      <t>Seguridad en la operativa,</t>
    </r>
    <r>
      <rPr>
        <b/>
        <sz val="11"/>
        <color theme="1"/>
        <rFont val="Calibri"/>
        <family val="2"/>
        <scheme val="minor"/>
      </rPr>
      <t xml:space="preserve"> </t>
    </r>
    <r>
      <rPr>
        <sz val="11"/>
        <color theme="1"/>
        <rFont val="Calibri"/>
        <family val="2"/>
        <scheme val="minor"/>
      </rPr>
      <t>registro de actividad y supervisión.</t>
    </r>
  </si>
  <si>
    <t>Total general</t>
  </si>
  <si>
    <t xml:space="preserve">Promedio de CALIFICACIÓN CMMI </t>
  </si>
  <si>
    <t>FUNCION CIBERSEGURIDAD</t>
  </si>
  <si>
    <t>META</t>
  </si>
  <si>
    <t>CALIFICACIÓN FRENTE A MEJORES PRÁCTICAS EN CIBERSEGURIDAD (NIST)</t>
  </si>
  <si>
    <t>A.8</t>
  </si>
  <si>
    <t>CUMPLIMIENTO
NIVEL INICIAL</t>
  </si>
  <si>
    <t xml:space="preserve">CUMPLIMIENTO
NIVEL GESTIONADO
</t>
  </si>
  <si>
    <t xml:space="preserve">CUMPLIMIENTO
NIVEL DEFINIDO
</t>
  </si>
  <si>
    <t xml:space="preserve">CUMPLIMIENTO
NIVEL 4
GESTIONADO
CUANTITATIVAMENTE
</t>
  </si>
  <si>
    <t>LIMITE DE MADUREZ OPTIMIZADO</t>
  </si>
  <si>
    <t>INICIAL</t>
  </si>
  <si>
    <t>GESTIONADO</t>
  </si>
  <si>
    <t>CUMPLIMIENTO
NIVEL 5
OPTIMIZADO</t>
  </si>
  <si>
    <t>OPTIMIZADO</t>
  </si>
  <si>
    <t>GESTIONADO
CUANTITATIVAMENTE</t>
  </si>
  <si>
    <t xml:space="preserve"> DEFINIDO</t>
  </si>
  <si>
    <t>NIVEL</t>
  </si>
  <si>
    <t>CUMPLE?</t>
  </si>
  <si>
    <t>Nivel de madurez alcanzado</t>
  </si>
  <si>
    <t xml:space="preserve">Las razones de que se requiera el cambio del protocolo de V4 a V6, se resumen a continuación:
1) Debido al aumento de la utilización de las redes de telecomunicaciones las direcciones de internet que permiten establecer conexiones para cada elementos conectado a la red, conocidas como  direcciones IP (Internet Protocol Versión 4), han entrado en una fase de agotamiento.
2) Mejora de la seguridad de la red en virtud de la arquitectura del nuevo protocolo y sus servicio.
En esta etapa se requiere hacer un diagnóstico que ayude a definir el plan y la estrategia para la transición entre los dos protocolos.
</t>
  </si>
  <si>
    <t xml:space="preserve">Verifique:
1) El Inventario de TI (Hardware, software) levantado
2) El análisis de la infraestructura actual de red de comunicaciones, recomendaciones para adquisición de elementos de comunicaciones, cómputo y almacenamiento, compatibles con el protocolo IPv6
3) El Protocolo de pruebas de validación de aplicativos, comunicaciones y bases de datos, el plan de seguridad y coexistencia de los protocolos. Plan de manejo de excepciones e informe de preparación de los sistemas de comunicaciones, bases de datos y aplicaciones. 
4) El Plan de trabajo para la transición de los servicios tecnológicos de la Entidad de IPv4 a IPv6
5) La validación de estado actual de los sistemas de información y comunicaciones y la interfaz entre ellos y revisión de los RFC correspondientes. 
6) La identificación de esquemas de seguridad de la información y seguridad de los sistemas de comunicaciones 
7) Plan de capacitación en IPv6 a los funcionarios de las Áreas de TI de las Entidades y plan de sensibilización al total de funcionarios de las Entidades. 
</t>
  </si>
  <si>
    <t xml:space="preserve">Verifique:
1) De acuerdo al informe de plan detallado de implementación del nuevo protocolo la Habilitación direccionamiento IPv6 para cada uno de los componentes de hardware y software.
2) Solicite el documento con todas las configuraciones del del nuevo protocolo realizadas y revise:
a. La Configuración de servicios de DNS, DHCP, Seguridad, VPN, servicios WEB,
b. La Configuración del protocolo IPv6 en Aplicativos, Sistemas de Comunicaciones, Sistemas de Almacenamiento. 
3) La activación de políticas de seguridad de IPv6 en los equipos de seguridad y comunicaciones que posea cada entidad de acuerdo con los RFC de seguridad en IPv6. 
4) La forma como se realizó la coordinación con el (los) proveedor (es) de servicios de Internet para lograr la conectividad integral en IPv6 hacia el exterior. 
5) El Informe de resultados de las pruebas realizadas a nivel de comunicaciones, de aplicaciones y sistemas de almacenamiento. 
</t>
  </si>
  <si>
    <t>Responsable  de SI</t>
  </si>
  <si>
    <t xml:space="preserve">Responsable de SI/Líderes de los procesos
</t>
  </si>
  <si>
    <t>Responsable de SI/Responsable de TICs/Control Interno</t>
  </si>
  <si>
    <t>Responsable de SI/Responsable de TICs</t>
  </si>
  <si>
    <t>Líderes de los procesos</t>
  </si>
  <si>
    <t>Responsable de la seguridad física/Responsable de SI/Líderes de los procesos</t>
  </si>
  <si>
    <t>Responsable de TICs/Responsable de SI</t>
  </si>
  <si>
    <t>La entidad conoce su papel dentro del estado Colombiano, identifica y comunica a las partes interesadas la infraestructura crítica.</t>
  </si>
  <si>
    <t>Las prioridades relaciondadas con la misión, objetivos y actividades de la Entidad son establecidas y comunicadas.</t>
  </si>
  <si>
    <t>La gestión de riesgos tiene en cuenta los riesgos de ciberseguridad</t>
  </si>
  <si>
    <t>Las amenazas internas y externas son identificadas y documentadas.</t>
  </si>
  <si>
    <t xml:space="preserve">Los impactos potenciales en la entidad y su probabilidad son identificados </t>
  </si>
  <si>
    <t>Los procesos de protección son continuamente mejorados</t>
  </si>
  <si>
    <t>La efectividad de las tecnologías de protección se comparte con las partes autorizadas y apropiadas.</t>
  </si>
  <si>
    <t>La detección de actividades anómalas se realiza oportunamente y se entiende el impacto potencial de los eventos:
1) Se establece y gestiona una linea base de las operaciones de red, los flujos de datos esperados para usuarios y sistemas.
2) Se agregan y correlacionan datos de eventso de multiples fuentes y sensores.
3) Se determina el impacto de los eventos
4) Se han establecido los umbrales de alerta de los incidentes.</t>
  </si>
  <si>
    <t xml:space="preserve">Los sistemas de información y los activos son monitoreados a intervalos discretos para identificar los eventos de ciberseguridad y verificar la efectividad de las medidas de protección:
1)  La red es monitoreada para detectar eventos potenciales de ciberseguridad.
2) El ambiente físico es monitoreados para detectar eventos potenciales de ciberseguridad.
3) Se monitorea en busqueda de eventos como personal no autorizado, u otros eventos relacionados con  conecciones, dispositivos y software. </t>
  </si>
  <si>
    <t>Las actividades de respuesta son coordinadas con las partes interesadas tanto internas como externas, segun sea apropiado, para incluir soporte externo de entidades o agencias estatales o legales.:
1) Los planes de respuesta a incidentes estan coordinados con las partes interesadas de manera consistente.
2) De manera voluntaria se comparte información con partes interesadas externas para alcanzar una conciencia más amplia de la situación de ciberseguridad.</t>
  </si>
  <si>
    <t>Las estrategias de respuesta se actualizan</t>
  </si>
  <si>
    <t>Los planes de recuperación y los procesos son mejorados incorporando las lecciones aprendidas para actividades futuras:
1) Los planes de recuperación incorporan las lecciones aprendidas.
2)  Las estrategias de recuperación son actualizadas.</t>
  </si>
  <si>
    <t>Las actividades de restauración son coordinadas con las partes internas y externas, como los centros de coordinación, provedores de servicios de Internet, los dueños de los sistemas atacados, las víctimas, otros CSIRT, y proveedores.:
1) Se gestionan las comunicaciones hacia el público.
2) Se procura la no afectación de la reputación o la reparación de la misma.
3) Las actividasdes de recuperación son comunicadas a las partes interesadas internas y a los grupos de gerentes y directores.</t>
  </si>
  <si>
    <t>Tratamiento de  temas de seguridad y privacidad de la información en los comités del modelo integrado de gestión, o en los comités directivos interdisciplinarios de la Entidad</t>
  </si>
  <si>
    <t xml:space="preserve">Detección de actividades anómalas </t>
  </si>
  <si>
    <t>Respuesta a incidentes de ciberseguridad, planes de recuperación y restauración</t>
  </si>
  <si>
    <t>Auditoría Interna Plan</t>
  </si>
  <si>
    <t>Auditoría Interna Ejecución y Subsanación de hallazgos y brechas</t>
  </si>
  <si>
    <t>T.1</t>
  </si>
  <si>
    <t>T.1.1</t>
  </si>
  <si>
    <t>T.1.1.1</t>
  </si>
  <si>
    <t>T.1.1.2</t>
  </si>
  <si>
    <t xml:space="preserve">T.1.2 </t>
  </si>
  <si>
    <t>T.1.2.2</t>
  </si>
  <si>
    <t>T.1.2.3</t>
  </si>
  <si>
    <t>T.1.2.4</t>
  </si>
  <si>
    <t>T.1.2.5</t>
  </si>
  <si>
    <t>T.1.2.6</t>
  </si>
  <si>
    <t>T.1.4.2</t>
  </si>
  <si>
    <t>T.1.4.3</t>
  </si>
  <si>
    <t>T.1.4.4</t>
  </si>
  <si>
    <t>T.2</t>
  </si>
  <si>
    <t>T.2.1.2</t>
  </si>
  <si>
    <t>T.3</t>
  </si>
  <si>
    <t>T.3.1</t>
  </si>
  <si>
    <t>T.3.1.3</t>
  </si>
  <si>
    <t>T.3.1.4</t>
  </si>
  <si>
    <t>T.3.1.6</t>
  </si>
  <si>
    <t>T.3.2.2</t>
  </si>
  <si>
    <t>T.3.2.5</t>
  </si>
  <si>
    <t>T.3.2.6</t>
  </si>
  <si>
    <t>T.3.2.7</t>
  </si>
  <si>
    <t>T.3.2.9</t>
  </si>
  <si>
    <t>T.4</t>
  </si>
  <si>
    <t>T.4.1.2</t>
  </si>
  <si>
    <t>T.4.5</t>
  </si>
  <si>
    <t>T.5</t>
  </si>
  <si>
    <t>T.5.2</t>
  </si>
  <si>
    <t>T.6</t>
  </si>
  <si>
    <t>T.6.2.1</t>
  </si>
  <si>
    <t>T.6.2.6</t>
  </si>
  <si>
    <t>T.6.2.8</t>
  </si>
  <si>
    <t>T.7.</t>
  </si>
  <si>
    <t>T.1.3</t>
  </si>
  <si>
    <t>T.3.2</t>
  </si>
  <si>
    <t>T.4.2</t>
  </si>
  <si>
    <t>T.4.3</t>
  </si>
  <si>
    <t>T.4.6</t>
  </si>
  <si>
    <t>T.4.1</t>
  </si>
  <si>
    <t>T.4.4.1</t>
  </si>
  <si>
    <t>T.4.4</t>
  </si>
  <si>
    <t>T.4.7</t>
  </si>
  <si>
    <t>T.5.1</t>
  </si>
  <si>
    <t>T.6.1</t>
  </si>
  <si>
    <t>T.6.2</t>
  </si>
  <si>
    <t>T.6.3</t>
  </si>
  <si>
    <t>T.7.1.4</t>
  </si>
  <si>
    <t>T.7.1.2</t>
  </si>
  <si>
    <t>T.7.1.3</t>
  </si>
  <si>
    <t>T.7.1.7</t>
  </si>
  <si>
    <t>T.7.1.6</t>
  </si>
  <si>
    <t>T.7.1.5</t>
  </si>
  <si>
    <t>T.1.4</t>
  </si>
  <si>
    <t>Modelo de Seguridad y Privacidad de la Información, componente planificación</t>
  </si>
  <si>
    <t>componente planificación</t>
  </si>
  <si>
    <t>componente implementación</t>
  </si>
  <si>
    <t>componente evaluación del desempeño</t>
  </si>
  <si>
    <t>componente mejora continua</t>
  </si>
  <si>
    <t>Madurez Inicial</t>
  </si>
  <si>
    <t>Modelo de madurez gestionado</t>
  </si>
  <si>
    <t>Modelo de madurez definido</t>
  </si>
  <si>
    <t>Modelo de madurez gestionado
Modelo de madurez definido</t>
  </si>
  <si>
    <t>T.2.1</t>
  </si>
  <si>
    <t>Modelo de madurez gestionado cuantitativamente</t>
  </si>
  <si>
    <t>Componente Planificación
Modelo de madurez inicial</t>
  </si>
  <si>
    <t>Modelo de Madurez Inicial</t>
  </si>
  <si>
    <t>Componente planeación
Modelo de Madurez Inicial</t>
  </si>
  <si>
    <t>Componente planificación y modelo de madurez inicial</t>
  </si>
  <si>
    <t>Modelo de Madurez Gestionado</t>
  </si>
  <si>
    <t>Componente planificación y modelo de madurez gestionado</t>
  </si>
  <si>
    <t>Modelo de Madurez Definido</t>
  </si>
  <si>
    <t>Modelo de Madurez Gestionado Cuantitativamente</t>
  </si>
  <si>
    <t>Modelo de Madurez Optimizado</t>
  </si>
  <si>
    <r>
      <t>Las buenas prácticas se siguen y</t>
    </r>
    <r>
      <rPr>
        <sz val="10"/>
        <color rgb="FFFF0000"/>
        <rFont val="Calibri"/>
        <family val="2"/>
        <scheme val="minor"/>
      </rPr>
      <t xml:space="preserve"> automatizan</t>
    </r>
    <r>
      <rPr>
        <sz val="10"/>
        <rFont val="Calibri"/>
        <family val="2"/>
        <scheme val="minor"/>
      </rPr>
      <t xml:space="preserve">. Los procesos han sido redefinidos hasta el nivel de </t>
    </r>
    <r>
      <rPr>
        <sz val="10"/>
        <color indexed="10"/>
        <rFont val="Calibri"/>
        <family val="2"/>
        <scheme val="minor"/>
      </rPr>
      <t>mejores prácticas</t>
    </r>
    <r>
      <rPr>
        <sz val="10"/>
        <rFont val="Calibri"/>
        <family val="2"/>
        <scheme val="minor"/>
      </rPr>
      <t xml:space="preserve">, basándose en los resultados de una </t>
    </r>
    <r>
      <rPr>
        <sz val="10"/>
        <color indexed="10"/>
        <rFont val="Calibri"/>
        <family val="2"/>
        <scheme val="minor"/>
      </rPr>
      <t>mejora continua</t>
    </r>
    <r>
      <rPr>
        <sz val="10"/>
        <rFont val="Calibri"/>
        <family val="2"/>
        <scheme val="minor"/>
      </rPr>
      <t>.</t>
    </r>
  </si>
  <si>
    <r>
      <rPr>
        <sz val="10"/>
        <color indexed="10"/>
        <rFont val="Calibri"/>
        <family val="2"/>
        <scheme val="minor"/>
      </rPr>
      <t>Los procesos y los controles se documentan y se comunican</t>
    </r>
    <r>
      <rPr>
        <sz val="10"/>
        <rFont val="Calibri"/>
        <family val="2"/>
        <scheme val="minor"/>
      </rPr>
      <t xml:space="preserve">. Los controles </t>
    </r>
    <r>
      <rPr>
        <sz val="10"/>
        <color rgb="FFFF0000"/>
        <rFont val="Calibri"/>
        <family val="2"/>
        <scheme val="minor"/>
      </rPr>
      <t xml:space="preserve">son efectivos </t>
    </r>
    <r>
      <rPr>
        <sz val="10"/>
        <rFont val="Calibri"/>
        <family val="2"/>
        <scheme val="minor"/>
      </rPr>
      <t xml:space="preserve">y se aplican </t>
    </r>
    <r>
      <rPr>
        <sz val="10"/>
        <color rgb="FFFF0000"/>
        <rFont val="Calibri"/>
        <family val="2"/>
        <scheme val="minor"/>
      </rPr>
      <t>casi siempre</t>
    </r>
    <r>
      <rPr>
        <sz val="10"/>
        <rFont val="Calibri"/>
        <family val="2"/>
        <scheme val="minor"/>
      </rPr>
      <t>. Sin embargo es poco probable la detección de desviaciones, cuando el control no se aplica oportunamente o la forma de aplicarlo no es la indicada.</t>
    </r>
  </si>
  <si>
    <t>NO.</t>
  </si>
  <si>
    <t>OBSERVACIONES</t>
  </si>
  <si>
    <t>Tipo de entidad (Nacional, Territorial A, Territorial B o C)</t>
  </si>
  <si>
    <t>Misión</t>
  </si>
  <si>
    <t>Organigrama de la entidad, detallando el área de seguridad de la información o quien haga sus veces</t>
  </si>
  <si>
    <t>Políticas de seguridad de la información formalizada y firmada</t>
  </si>
  <si>
    <t>Organigrama, roles y responsabilidades de seguridad de la información, asignación del recurso humano y comunicación de roles y responsabilidades.</t>
  </si>
  <si>
    <t>Documento con el resultado de la autoevaluación realizada a la Entidad, de la gestión de la seguridad y privacidad de la información e infraestructura de red de comunicaciones (IPv4/IPv6), revisado y aprobado por la alta dirección</t>
  </si>
  <si>
    <t>Documento con el resultado de la herramienta de la encuesta de diagnóstico de seguridad y privacidad de la información, revisado, aprobado y aceptado por la alta dirección</t>
  </si>
  <si>
    <t>Documento con el resultado de la estratificación de la entidad, aceptado y aprobado por la alta dirección</t>
  </si>
  <si>
    <t>Objetivo, alcance y límites del MSPI (Modelo de Seguridad y Privacidad de la Información)</t>
  </si>
  <si>
    <t>Procedimientos de control documental del MSPI</t>
  </si>
  <si>
    <t>Metodología de Gestión de riesgos</t>
  </si>
  <si>
    <t>Riesgos identificados y valorados de acuerdo a la metodología</t>
  </si>
  <si>
    <t>Planes de tratamiento de los riesgos</t>
  </si>
  <si>
    <t>Plan y estrategia de transición de IPv4 A IPv6</t>
  </si>
  <si>
    <t xml:space="preserve">Formatos de acuerdos contractuales con empleados y contratistas para establecer responsabilidades de las partes en seguridad de la información </t>
  </si>
  <si>
    <t>Procedimiento de verificación de antecedentes para candidatos a un empleo en la entidad</t>
  </si>
  <si>
    <t>Documento con el plan de comunicación, sensibilización y capacitación en seguridad de la información, revisado y aprobado por la alta Dirección, con sus respectivos soportes.</t>
  </si>
  <si>
    <t>Documento que haga claridad sobre el proceso disciplinario en caso de incumplimiento de las políticas de seguridad de la información</t>
  </si>
  <si>
    <t>Inventario de activos de información clasificados, de la entidad, revisado y aprobado por la alta dirección</t>
  </si>
  <si>
    <t>Inventario de áreas de procesamiento de información y telecomunicaciones</t>
  </si>
  <si>
    <t>Diagrama de red de alto nivel o arquitectura de TI</t>
  </si>
  <si>
    <t>Arquitectura de TI</t>
  </si>
  <si>
    <t>Metodología de gestión de proyectos</t>
  </si>
  <si>
    <t>Inventario de partes externas o terceros a los que se transfiere información de la entidad</t>
  </si>
  <si>
    <t>Formato de acuerdo de transferencia de información</t>
  </si>
  <si>
    <t>Inventario de proveedores que tengan acceso a los activos de información, indicando el servicio que prestan o bienes que venden</t>
  </si>
  <si>
    <t>Reporte de eventos e incidentes de seguridad de la información del año 2015</t>
  </si>
  <si>
    <t>Plan de continuidad de  la Entidad aprobado</t>
  </si>
  <si>
    <t>Inventario de obligaciones legales, estatutarias, reglamentarias, normativas relacionadas con seguridad de la información</t>
  </si>
  <si>
    <t>Listado de auditorias relacionadas con seguridad de la información realizadas en la entidad</t>
  </si>
  <si>
    <t>Procedimientos, manuales, guías, directrices, lineamientos, estándares, instructivos relacionados con seguridad de la información, el modelo de seguridad y privacidad de la información de MinTic y Gobierno en Línea.</t>
  </si>
  <si>
    <t>Indicadores y métricas de seguridad de la información definidos.</t>
  </si>
  <si>
    <t>Declaración de aplicabilidad</t>
  </si>
  <si>
    <t>Aceptación de los riesgos residuales por parte de los dueños de los riesgos</t>
  </si>
  <si>
    <t>Alcance del MSPI</t>
  </si>
  <si>
    <t>Documento con la estrategia de planificación y control operacional, revisado y aprobado por la alta Dirección.</t>
  </si>
  <si>
    <t xml:space="preserve">Avance en la ejecución del  plan de tratamiento de riesgos </t>
  </si>
  <si>
    <t xml:space="preserve">Avance en la implementación de la estrategia de transición de IPv4 a Ipv6  </t>
  </si>
  <si>
    <t>Indicadores de gestión del MSPI definidos, revisados y aprobados por la alta Dirección.</t>
  </si>
  <si>
    <t xml:space="preserve">Documento con el plan de seguimiento, evaluación y análisis para el  MSPI, revisado y aprobado por la alta Dirección. </t>
  </si>
  <si>
    <t>Documento con el consolidado de las auditorías realizadas de acuerdo con el plan de auditorías,  revisado y aprobado por la alta dirección y verifique como se asegura que los hallazgos, brechas, debilidades y oportunidaes de mejora se subsanen, para asegurar la mejora continua.</t>
  </si>
  <si>
    <t>NOMBRE DEL DOCUMENTO ENTREGADO</t>
  </si>
  <si>
    <t xml:space="preserve">CALIFICACIÓN </t>
  </si>
  <si>
    <r>
      <t xml:space="preserve">1) Hay una evidencia de que la Organización ha reconocido que existe un problema y que hay que tratarlo. </t>
    </r>
    <r>
      <rPr>
        <sz val="10"/>
        <color indexed="10"/>
        <rFont val="Calibri"/>
        <family val="2"/>
        <scheme val="minor"/>
      </rPr>
      <t>No hay procesos estandarizados.</t>
    </r>
    <r>
      <rPr>
        <sz val="10"/>
        <rFont val="Calibri"/>
        <family val="2"/>
        <scheme val="minor"/>
      </rPr>
      <t xml:space="preserve"> La implementación de un control depende de cada individuo y es principalmente </t>
    </r>
    <r>
      <rPr>
        <sz val="10"/>
        <color indexed="10"/>
        <rFont val="Calibri"/>
        <family val="2"/>
        <scheme val="minor"/>
      </rPr>
      <t>reactiva. 
2) Se cuenta con procedimientos documentados pero no son conocidos y/o no se aplican.</t>
    </r>
  </si>
  <si>
    <t>RECOMENDACIÓN</t>
  </si>
  <si>
    <t>Calificación</t>
  </si>
  <si>
    <t>Criterio</t>
  </si>
  <si>
    <t>MSPI</t>
  </si>
  <si>
    <t>En que componente del ciclo PHVA considera que va?</t>
  </si>
  <si>
    <t>AD.1</t>
  </si>
  <si>
    <t>AD.1.1</t>
  </si>
  <si>
    <t>AD.1.2</t>
  </si>
  <si>
    <t>AD.2.1</t>
  </si>
  <si>
    <t>AD.2.1.1</t>
  </si>
  <si>
    <t>AD.2.1.2</t>
  </si>
  <si>
    <t>AD.2.1.3</t>
  </si>
  <si>
    <t>AD.2.1.4</t>
  </si>
  <si>
    <t>AD.2.1.5</t>
  </si>
  <si>
    <t>AD.2.2</t>
  </si>
  <si>
    <t>AD.2.2.1</t>
  </si>
  <si>
    <t>AD.3</t>
  </si>
  <si>
    <t>AD.3.1</t>
  </si>
  <si>
    <t>AD.3.2</t>
  </si>
  <si>
    <t>AD.3.2.1</t>
  </si>
  <si>
    <t>AD.3.2.2</t>
  </si>
  <si>
    <t>AD.3.2.3</t>
  </si>
  <si>
    <t>AD.3.3</t>
  </si>
  <si>
    <t>AD.5.1.3</t>
  </si>
  <si>
    <t>AD.4</t>
  </si>
  <si>
    <t>AD.4.1</t>
  </si>
  <si>
    <t>AD.4.1.1</t>
  </si>
  <si>
    <t>AD.4.1.2</t>
  </si>
  <si>
    <t>AD.4.1.3</t>
  </si>
  <si>
    <t>AD.4.1.4</t>
  </si>
  <si>
    <t>AD.4.2</t>
  </si>
  <si>
    <t>AD.4.2.1</t>
  </si>
  <si>
    <t>AD.4.2.2</t>
  </si>
  <si>
    <t>AD.4.2.3</t>
  </si>
  <si>
    <t>AD.6</t>
  </si>
  <si>
    <t>AD.6.1</t>
  </si>
  <si>
    <t>AD.6.1.1</t>
  </si>
  <si>
    <t>AD.6.1.3</t>
  </si>
  <si>
    <t>AD.6.1.4</t>
  </si>
  <si>
    <t>AD.6.2.3</t>
  </si>
  <si>
    <t>AD.5.1.1</t>
  </si>
  <si>
    <t>AD.5.1.2</t>
  </si>
  <si>
    <t>AD.7.1</t>
  </si>
  <si>
    <t>AD.7.2</t>
  </si>
  <si>
    <t>AD.6.2</t>
  </si>
  <si>
    <t>AD.2.2.2</t>
  </si>
  <si>
    <t>AD.3.1.1</t>
  </si>
  <si>
    <t>AD.3.1.2</t>
  </si>
  <si>
    <t>AD.4.3</t>
  </si>
  <si>
    <t>AD.4.3.1</t>
  </si>
  <si>
    <t>AD.4.3.2</t>
  </si>
  <si>
    <t>AD.4.3.3</t>
  </si>
  <si>
    <t>AD.5</t>
  </si>
  <si>
    <t>AD.5.1</t>
  </si>
  <si>
    <t>AD.5.2</t>
  </si>
  <si>
    <t>AD.5.2.1</t>
  </si>
  <si>
    <t>AD.6.1.2</t>
  </si>
  <si>
    <t>AD.6.1.5</t>
  </si>
  <si>
    <t>AD.6.2.2</t>
  </si>
  <si>
    <t>AD.7</t>
  </si>
  <si>
    <t>T.1.3.1</t>
  </si>
  <si>
    <t>ENTIDADEVALUADA</t>
  </si>
  <si>
    <t>IDITEM</t>
  </si>
  <si>
    <t>T.1.2</t>
  </si>
  <si>
    <t>T.1.2.1</t>
  </si>
  <si>
    <t>T.1.4.1</t>
  </si>
  <si>
    <t>T.1.4.5</t>
  </si>
  <si>
    <t>T.2.1.1</t>
  </si>
  <si>
    <t>T.3.1.1</t>
  </si>
  <si>
    <t>T.3.1.2</t>
  </si>
  <si>
    <t>T.3.1.5</t>
  </si>
  <si>
    <t>T.3.2.1</t>
  </si>
  <si>
    <t>T.3.2.3</t>
  </si>
  <si>
    <t>T.3.2.4</t>
  </si>
  <si>
    <t>T.3.2.8</t>
  </si>
  <si>
    <t>T.4.1.1</t>
  </si>
  <si>
    <t>T.4.1.3</t>
  </si>
  <si>
    <t>T.4.1.4</t>
  </si>
  <si>
    <t>T.4.2.1</t>
  </si>
  <si>
    <t>T.4.3.1</t>
  </si>
  <si>
    <t>T.4.4.2</t>
  </si>
  <si>
    <t>T.4.4.3</t>
  </si>
  <si>
    <t>T.4.4.4</t>
  </si>
  <si>
    <t>T.4.5.1</t>
  </si>
  <si>
    <t>T.4.6.1</t>
  </si>
  <si>
    <t>T.4.6.2</t>
  </si>
  <si>
    <t>T.4.7.1</t>
  </si>
  <si>
    <t>T.5.1.1</t>
  </si>
  <si>
    <t>T.5.1.2</t>
  </si>
  <si>
    <t>T.5.1.3</t>
  </si>
  <si>
    <t>T.5.2.1</t>
  </si>
  <si>
    <t>T.5.2.2</t>
  </si>
  <si>
    <t>T.5.2.3</t>
  </si>
  <si>
    <t>T.5.2.4</t>
  </si>
  <si>
    <t>T.6.1.1</t>
  </si>
  <si>
    <t>T.6.1.2</t>
  </si>
  <si>
    <t>T.6.1.3</t>
  </si>
  <si>
    <t>T.6.2.2</t>
  </si>
  <si>
    <t>T.6.2.3</t>
  </si>
  <si>
    <t>T.6.2.4</t>
  </si>
  <si>
    <t>T.6.2.5</t>
  </si>
  <si>
    <t>T.6.2.7</t>
  </si>
  <si>
    <t>T.6.2.9</t>
  </si>
  <si>
    <t>T.6.3.1</t>
  </si>
  <si>
    <t>T.7.1</t>
  </si>
  <si>
    <t>T.7.1.1</t>
  </si>
  <si>
    <r>
      <t xml:space="preserve">Revisar que la </t>
    </r>
    <r>
      <rPr>
        <sz val="11"/>
        <color theme="1"/>
        <rFont val="Calibri"/>
        <family val="2"/>
        <scheme val="minor"/>
      </rPr>
      <t>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t>
    </r>
  </si>
  <si>
    <r>
      <t xml:space="preserve">Revisar la </t>
    </r>
    <r>
      <rPr>
        <sz val="11"/>
        <color theme="1"/>
        <rFont val="Calibri"/>
        <family val="2"/>
        <scheme val="minor"/>
      </rPr>
      <t>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t>
    </r>
  </si>
  <si>
    <t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t>
  </si>
  <si>
    <t>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t>
  </si>
  <si>
    <t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t>
  </si>
  <si>
    <t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t>
  </si>
  <si>
    <t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t>
  </si>
  <si>
    <t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t>
  </si>
  <si>
    <t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t>
  </si>
  <si>
    <t>Revisar los registros de las actividades del administrador y del operador del sistema, los registros se deben proteger y revisar con regularidad.</t>
  </si>
  <si>
    <t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t>
  </si>
  <si>
    <t>Revisar las restricciones y las reglas para la instalación de software por parte de los usuarios.</t>
  </si>
  <si>
    <t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t>
  </si>
  <si>
    <t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t>
  </si>
  <si>
    <t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t>
  </si>
  <si>
    <t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t>
  </si>
  <si>
    <t xml:space="preserve">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 </t>
  </si>
  <si>
    <t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t>
  </si>
  <si>
    <t>Revisar la documentación y los principios para la construcción de sistemas seguros, y aplicarlos a cualquier actividad de implementación de sistemas de información.</t>
  </si>
  <si>
    <t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t>
  </si>
  <si>
    <t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t>
  </si>
  <si>
    <t>Revisar las pruebas de aceptación de sistemas, para los sistemas de información nuevos, actualizaciones y nuevas versiones, se deberían establecer programas de prueba para aceptación y criterios de aceptación relacionados.</t>
  </si>
  <si>
    <t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t>
  </si>
  <si>
    <r>
      <t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t>
    </r>
    <r>
      <rPr>
        <b/>
        <sz val="11"/>
        <color theme="1"/>
        <rFont val="Calibri"/>
        <family val="2"/>
        <scheme val="minor"/>
      </rPr>
      <t/>
    </r>
  </si>
  <si>
    <r>
      <t xml:space="preserve">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
    </r>
    <r>
      <rPr>
        <b/>
        <sz val="11"/>
        <color theme="1"/>
        <rFont val="Calibri"/>
        <family val="2"/>
        <scheme val="minor"/>
      </rPr>
      <t>Tenga en cuenta para la calificación:</t>
    </r>
    <r>
      <rPr>
        <sz val="11"/>
        <color theme="1"/>
        <rFont val="Calibri"/>
        <family val="2"/>
        <scheme val="minor"/>
      </rPr>
      <t xml:space="preserve">
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
</t>
    </r>
  </si>
  <si>
    <t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t>
  </si>
  <si>
    <t>Marco de referencia de gestión para iniciar y controlar la implementación y la operación de la seguridad de la información dentro de la organización
Garantizar la seguridad del teletrabajo y el uso de los dispositivos móviles</t>
  </si>
  <si>
    <t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t>
  </si>
  <si>
    <t>De acuerdo a la NIST deben identificarse los elementos de resiliencia para soportar la entrega de los servicios críticos de la entidad.</t>
  </si>
  <si>
    <t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t>
  </si>
  <si>
    <t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t>
  </si>
  <si>
    <t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t>
  </si>
  <si>
    <t>Revisar se deberían sincronizar con una única fuente de referencia de tiempo Los relojes de todos los sistemas de procesamiento de información pertinentes dentro de una organización o ámbito de seguridad se deberían sincronizar con una única fuente de referencia de tiempo.</t>
  </si>
  <si>
    <t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t>
  </si>
  <si>
    <t>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t>
  </si>
  <si>
    <t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t>
  </si>
  <si>
    <t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t>
  </si>
  <si>
    <t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t>
  </si>
  <si>
    <t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t>
  </si>
  <si>
    <t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t>
  </si>
  <si>
    <t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t>
  </si>
  <si>
    <t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t>
  </si>
  <si>
    <t>Verifique en una muestra que para pasar a producción los desarrollos se realizan pruebas de seguridad. También verifique que los procesos de detección de incidentes son probados periódicamente.</t>
  </si>
  <si>
    <r>
      <t xml:space="preserve">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
    </r>
    <r>
      <rPr>
        <b/>
        <sz val="11"/>
        <color theme="1"/>
        <rFont val="Calibri"/>
        <family val="2"/>
        <scheme val="minor"/>
      </rPr>
      <t xml:space="preserve">Tenga en cuenta para la calificación:
</t>
    </r>
    <r>
      <rPr>
        <sz val="11"/>
        <color theme="1"/>
        <rFont val="Calibri"/>
        <family val="2"/>
        <scheme val="minor"/>
      </rPr>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r>
  </si>
  <si>
    <t>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t>
  </si>
  <si>
    <t>Visita al Centro de Computo</t>
  </si>
  <si>
    <t>RESPONSABLE / AREA</t>
  </si>
  <si>
    <t>FUNCIONARIO</t>
  </si>
  <si>
    <t>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t>
  </si>
  <si>
    <t>Marco de referencia de gestión para iniciar y controlar la implementación y la operación de la seguridad de la información dentro de la organización</t>
  </si>
  <si>
    <t>Se deben mantener contactos apropiados con grupos de interés especial u otros foros y asociaciones profesionales especializadas en seguridad. Por ejemplo a través de una membresía</t>
  </si>
  <si>
    <t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</si>
  <si>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</si>
  <si>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Se deben proteger los registros importantes de una organización de pérdida, destrucción y falsificación, en concordancia con los requerimientos estatutarios, reguladores, contractuales y comerciales</t>
  </si>
  <si>
    <t>Se deben asegurar la protección y privacidad de la información personal tal como se requiere en la legislación relevante, las regulaciones y, si fuese aplicable, las cláusulas contractuales.</t>
  </si>
  <si>
    <t>Asegurar el cumplimiento de los sistemas con las políticas y estándares de seguridad organizacional.</t>
  </si>
  <si>
    <t>Los sistemas de información deben chequearse regularmente para el cumplimiento con los estándares de implementación de la seguridad.</t>
  </si>
  <si>
    <t>AD.6.2.1</t>
  </si>
  <si>
    <t>% de Avance Actual Entidad</t>
  </si>
  <si>
    <t>Año</t>
  </si>
  <si>
    <t>Etiquetas de fila</t>
  </si>
  <si>
    <t>MODELO FRAMEWORK CIBERSEGURIDAD NIST</t>
  </si>
  <si>
    <t>FUNCION CSF</t>
  </si>
  <si>
    <t>NIVEL IDEAL</t>
  </si>
  <si>
    <t>NIVEL IDEAL CSF</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</si>
  <si>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</si>
  <si>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r>
      <t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t>
    </r>
    <r>
      <rPr>
        <b/>
        <sz val="9"/>
        <color theme="1"/>
        <rFont val="Calibri"/>
        <family val="2"/>
        <scheme val="minor"/>
      </rPr>
      <t>Para la calificación tenga en cuenta que:</t>
    </r>
    <r>
      <rPr>
        <sz val="9"/>
        <color theme="1"/>
        <rFont val="Calibri"/>
        <family val="2"/>
        <scheme val="minor"/>
      </rPr>
      <t xml:space="preserve">
Si Los funcionarios de la Entidad no tienen conciencia de la seguridad y privacidad de la información.
Diseñar programas para los conciencia y comunicación, de las políticas de seguridad y privacidad de la información, </t>
    </r>
    <r>
      <rPr>
        <b/>
        <sz val="9"/>
        <color theme="1"/>
        <rFont val="Calibri"/>
        <family val="2"/>
        <scheme val="minor"/>
      </rPr>
      <t>están en 20.</t>
    </r>
    <r>
      <rPr>
        <sz val="9"/>
        <color theme="1"/>
        <rFont val="Calibri"/>
        <family val="2"/>
        <scheme val="minor"/>
      </rPr>
      <t xml:space="preserve">
Si se observa en los funcionarios una conciencia de seguridad y privacidad de la información y los planes de toma de conciencia y comunicación, de las políticas de seguridad y privacidad de la información, deben estar aprobados y documentados, por la alta Dirección, </t>
    </r>
    <r>
      <rPr>
        <b/>
        <sz val="9"/>
        <color theme="1"/>
        <rFont val="Calibri"/>
        <family val="2"/>
        <scheme val="minor"/>
      </rPr>
      <t>están en 40.</t>
    </r>
    <r>
      <rPr>
        <sz val="9"/>
        <color theme="1"/>
        <rFont val="Calibri"/>
        <family val="2"/>
        <scheme val="minor"/>
      </rPr>
      <t xml:space="preserve">
Si se han ejecutado los planes de toma de conciencia, comunicación y divulgación, de las políticas de
seguridad y privacidad de la información, aprobados por la alta Dirección,</t>
    </r>
    <r>
      <rPr>
        <b/>
        <sz val="9"/>
        <color theme="1"/>
        <rFont val="Calibri"/>
        <family val="2"/>
        <scheme val="minor"/>
      </rPr>
      <t xml:space="preserve"> están en 60.</t>
    </r>
    <r>
      <rPr>
        <sz val="9"/>
        <color theme="1"/>
        <rFont val="Calibri"/>
        <family val="2"/>
        <scheme val="minor"/>
      </rPr>
      <t xml:space="preserve">
</t>
    </r>
  </si>
  <si>
    <t xml:space="preserve">
Revisar los acuerdos de confidencialidad, verificando que deben acordar que después de terminada la relación laboral o contrato seguirán vigentes por un periodo de tiempo.
</t>
  </si>
  <si>
    <r>
      <t xml:space="preserve">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
    </r>
    <r>
      <rPr>
        <b/>
        <sz val="9"/>
        <color theme="1"/>
        <rFont val="Calibri"/>
        <family val="2"/>
        <scheme val="minor"/>
      </rPr>
      <t xml:space="preserve">Tenga en cuenta para la calificación:
</t>
    </r>
    <r>
      <rPr>
        <sz val="9"/>
        <color theme="1"/>
        <rFont val="Calibri"/>
        <family val="2"/>
        <scheme val="minor"/>
      </rPr>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r>
  </si>
  <si>
    <t>Todos los empleados y usuarios de partes externas deben devolver todos los activos de la organización que se encuentren a su cargo, al terminar su empleo, contrato o acuerdo.</t>
  </si>
  <si>
    <r>
      <t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
    </r>
    <r>
      <rPr>
        <b/>
        <sz val="9"/>
        <color theme="1"/>
        <rFont val="Calibri"/>
        <family val="2"/>
        <scheme val="minor"/>
      </rPr>
      <t>Tenga en cuenta para la calificación:</t>
    </r>
    <r>
      <rPr>
        <sz val="9"/>
        <color theme="1"/>
        <rFont val="Calibri"/>
        <family val="2"/>
        <scheme val="minor"/>
      </rPr>
      <t xml:space="preserve">
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t>
    </r>
    <r>
      <rPr>
        <b/>
        <sz val="9"/>
        <color theme="1"/>
        <rFont val="Calibri"/>
        <family val="2"/>
        <scheme val="minor"/>
      </rPr>
      <t>, están en 40.</t>
    </r>
    <r>
      <rPr>
        <sz val="9"/>
        <color theme="1"/>
        <rFont val="Calibri"/>
        <family val="2"/>
        <scheme val="minor"/>
      </rPr>
      <t xml:space="preserve">
2) Si se reconoce la importancia de ampliar los planes de continuidad de del negocio a otros procesos, pero aun no se pueden incluir ni trabajar con ellos, </t>
    </r>
    <r>
      <rPr>
        <b/>
        <sz val="9"/>
        <color theme="1"/>
        <rFont val="Calibri"/>
        <family val="2"/>
        <scheme val="minor"/>
      </rPr>
      <t>están en 60.</t>
    </r>
    <r>
      <rPr>
        <sz val="9"/>
        <color theme="1"/>
        <rFont val="Calibri"/>
        <family val="2"/>
        <scheme val="minor"/>
      </rPr>
      <t xml:space="preserve">
</t>
    </r>
  </si>
  <si>
    <t>La organización debe establecer, documentar, implementar y mantener procesos, procedimientos y controles para garantizar el nivel necesario de continuidad para la seguridad de la información durante una situación adversa,</t>
  </si>
  <si>
    <t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t>
  </si>
  <si>
    <t>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t>
  </si>
  <si>
    <t>Se debe definir un conjunto de políticas para la seguridad de la información aprobada por la dirección, publicada y comunicada a los empleados y a la partes externas pertinentes</t>
  </si>
  <si>
    <t>NIVEL DE MADUREZ MODELO SEGURIDAD Y PRIVACIDAD DE LA INFORMACIÓN</t>
  </si>
  <si>
    <t>Efectivo</t>
  </si>
  <si>
    <t>Evaluación de Efectividad de controles</t>
  </si>
  <si>
    <t>PROMEDIO EVALUACIÓN DE CONTROLES</t>
  </si>
  <si>
    <t>EVALUACIÓN DE EFECTIVIDAD DE CONTROLES -  ISO 27001:2013 ANEXO A</t>
  </si>
  <si>
    <t>EVALUACIÓN DE EFECTIVIDAD DE CONTROL</t>
  </si>
  <si>
    <t>NIVEL DE CUMPLIMIENTO</t>
  </si>
  <si>
    <t>CONTEO DE VALORES IGUAL A MENOR</t>
  </si>
  <si>
    <t>TOTAL DE CALIFICACIONES DE CUMPLIMIENTO</t>
  </si>
  <si>
    <t>NIVELES DE MADUREZ DEL MODELO DE SEGURIDAD Y PRIVACIDAD DE LA INFORMACIÓN</t>
  </si>
  <si>
    <t>INTERMEDIO</t>
  </si>
  <si>
    <t>SUFICIENTE</t>
  </si>
  <si>
    <t>0% a 35%</t>
  </si>
  <si>
    <t>36% a 70%</t>
  </si>
  <si>
    <t>71% a 100%</t>
  </si>
  <si>
    <t>TOTAL DE REQUISITOS CON CALIFICACIONES DE CUMPLIMIENTO</t>
  </si>
  <si>
    <t>CRÍTICO</t>
  </si>
  <si>
    <t>% de Avance Total MSPI</t>
  </si>
  <si>
    <t>AVANCE CICLO DE FUNCIONAMIENTO DEL MODELO DE OPERACIÓN (PHVA)</t>
  </si>
  <si>
    <t>Tabla de Escala  de Valoración de Controles
ISO 27001:2013 ANEXO A</t>
  </si>
  <si>
    <t>Identificar los riesgos asociados con la información, físicos, lógicos, identificando sus vulnerabilidades y amenazas.</t>
  </si>
  <si>
    <t>CALIFICACIÓN  OBTENIDA</t>
  </si>
  <si>
    <t>CALIFICACIÓN ENTIDAD</t>
  </si>
  <si>
    <t>No se evidencia Auditoria enfocadas a Seguridad de la Información.</t>
  </si>
  <si>
    <t>PROTEGER</t>
  </si>
  <si>
    <t>Documento con el plan de seguimiento, evaluación, análisis y resultados del MSPI, revisado y aprobado por la alta Dirección.</t>
  </si>
  <si>
    <r>
      <t xml:space="preserve">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t>
    </r>
    <r>
      <rPr>
        <b/>
        <sz val="9"/>
        <color theme="1"/>
        <rFont val="Calibri"/>
        <family val="2"/>
        <scheme val="minor"/>
      </rPr>
      <t>Para la calificación tenga en cuenta que:</t>
    </r>
    <r>
      <rPr>
        <sz val="9"/>
        <color theme="1"/>
        <rFont val="Calibri"/>
        <family val="2"/>
        <scheme val="minor"/>
      </rPr>
      <t xml:space="preserv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r>
  </si>
  <si>
    <t>La protección de la información de los beneficiarios desde el punto de vista de la confidencialidad y la integridad.</t>
  </si>
  <si>
    <t xml:space="preserve"> </t>
  </si>
  <si>
    <t>Análisis de contexto: La entidad debe determinar los aspectos externos e internos que son necesarios para cumplir su propósito y que afectan su capacidad para lograr los resultados previstos en el MSPI.</t>
  </si>
  <si>
    <t>INSTRUMENTO DE IDENTIFICACIÓN DE LA LINEA BASE DE SEGURIDAD
HOJA PORTADA</t>
  </si>
  <si>
    <t>INSTRUMENTO DE IDENTIFICACIÓN DE LA LINEA BASE DE SEGURIDAD 
HOJA LEVANTAMIENTO DE INFORMACIÓN</t>
  </si>
  <si>
    <t>INSTRUMENTO DE IDENTIFICACIÓN DE LA LINEA BASE DE SEGURIDAD
HOJA LEVANTAMIENTO DE INFORMACIÓN</t>
  </si>
  <si>
    <t>INSTRUMENTO DE IDENTIFICACIÓN DE LA LINEA BASE DE SEGURIDAD ADMINISTRATIVA Y TÉCNICA
HOJA LEVANTAMIENTO DE INFORMACIÓN</t>
  </si>
  <si>
    <t xml:space="preserve">
INSTRUMENTO DE IDENTIFICACIÓN DE LA LINEA BASE DE SEGURIDAD ADMINISTRATIVA Y TÉCNICA
HOJA LEVANTAMIENTO DE INFORMACIÓN</t>
  </si>
  <si>
    <t>Porcentaje de cumplimiento del MSPI en los procesos de la entidad</t>
  </si>
  <si>
    <t># total de procesos</t>
  </si>
  <si>
    <t># de procesos definidos en el alcance</t>
  </si>
  <si>
    <t>Total avance por procesos</t>
  </si>
  <si>
    <t>Con base al alcance definido en la política de seguridad y el total de procesos de la entidad, indicar los siguientes datos</t>
  </si>
  <si>
    <t>% Avance Esperado</t>
  </si>
  <si>
    <t>Administrado</t>
  </si>
  <si>
    <t>GOBERNACION DEL TOLIMA</t>
  </si>
  <si>
    <t>Ing. FRANCISCO BERMUDEZ - DIRECTOR DE TIC</t>
  </si>
  <si>
    <t>Ing. LUIS BERNARDO ROMERO ESTRADA - Profesional Especializado</t>
  </si>
  <si>
    <t>Somos una entidad que promueve el desarrollo económico, social y ambiental del Departamento del Tolima, para la construcción de una sociedad democrática, justa y participativa, a través de la conformación de alianzas estratégicas y  la intermediación entre la nación y los municipios;  apoyados en un Sistema Integrado de Gestión orientado a la calidad y satisfacción en la prestación de sus servicios</t>
  </si>
  <si>
    <t>En termino Medio</t>
  </si>
  <si>
    <t>planeando y Haciendo</t>
  </si>
  <si>
    <t>ENTIDAD DE ORDEN TERRITORIAL</t>
  </si>
  <si>
    <t>En proceso</t>
  </si>
  <si>
    <t>Estan plenamente identificados en el Sistemas de Gestión de la Calidad MECI</t>
  </si>
  <si>
    <t>Establecido e implementado</t>
  </si>
  <si>
    <t>Implementado</t>
  </si>
  <si>
    <t>en proceso</t>
  </si>
  <si>
    <t>SGC y MECI</t>
  </si>
  <si>
    <t>Acta Reunion comité SGSPI</t>
  </si>
  <si>
    <t>Registto de datos</t>
  </si>
  <si>
    <t>Certificado</t>
  </si>
  <si>
    <t>implementado</t>
  </si>
  <si>
    <t>Por implementar</t>
  </si>
  <si>
    <t>Registrro de activos</t>
  </si>
  <si>
    <t>contratos y convenios</t>
  </si>
  <si>
    <t>requisitos previos</t>
  </si>
  <si>
    <t>Ing. Liliana Lamprea</t>
  </si>
  <si>
    <t>Ing. Francisco Bermudez</t>
  </si>
  <si>
    <t>Ing. Bernardo Romero</t>
  </si>
  <si>
    <t>Dr Fernando Aguirre</t>
  </si>
  <si>
    <t>Dra Pilar Rodríguez</t>
  </si>
  <si>
    <t>PLANEACION DEL DESARROLLO</t>
  </si>
  <si>
    <t>establecer fecha para la deficnicion de la politica y el alcance del SGSI</t>
  </si>
  <si>
    <t xml:space="preserve">Definir conjunto de seguriad para la ainformación </t>
  </si>
  <si>
    <t>Modelo de Madurez Gestionado.</t>
  </si>
  <si>
    <t>En Proceso de Implementación</t>
  </si>
  <si>
    <t>por definir y establecer</t>
  </si>
  <si>
    <t>Se debe establecer el marco de referencia junto con las politicas y el alcance</t>
  </si>
  <si>
    <t>Se ha definido un comité, pero no se han establecido los roles de dicho comité</t>
  </si>
  <si>
    <t>Existen restricciones de conectividad y hay muchos controles, pero no estan establecidos apunatndo a un proceso de seguridad de la Información.</t>
  </si>
  <si>
    <t>Esta conectividad con esos contactos, se realiza y es la que se palica como apoyo en esta etapa del proceso de implementación en la qu eno sencontramos.</t>
  </si>
  <si>
    <t>No se aplica en el ciclo de vidas de los Proyectos</t>
  </si>
  <si>
    <t>No aplica para esta Institución el Teletrabajo.</t>
  </si>
  <si>
    <t>Se exigen y se verifican antedentes, pero no se tiene establecideo como un SSGyPI.I</t>
  </si>
  <si>
    <t xml:space="preserve">No se aplican estos controles y no esta definida la Politica de Seguridad </t>
  </si>
  <si>
    <t>En su mayoria se aplican los controles, pero no estas establecidos como un proceso de SI</t>
  </si>
  <si>
    <t>Se hace referencia a responsabilidades en general, sin haber establecido especificamente el tema de seguridad de la información</t>
  </si>
  <si>
    <t>No se tiene establecido las politicas y procedimientos por parte de la Organización ( Gobernación Del  Tolima)</t>
  </si>
  <si>
    <t>No se tiene establecido las politicas y procedimientos por parte de la  Gobernación Del  Tolima, razón or la cual se educan y se forman los contratistas y empleados en materia de responsabilidades del cargo</t>
  </si>
  <si>
    <t>no existen politicas sobre SI, por lo tanto no aplica aun este disciplinario</t>
  </si>
  <si>
    <t>Se esta realizando el prcoseo de identificación actual de activos, pendiente por definir las responsabilidades de protección apropiadas</t>
  </si>
  <si>
    <t>Esta en proceso la realizacion de inventario de activos, sin esatr aun aprobado por la alta dirección.</t>
  </si>
  <si>
    <t xml:space="preserve">Planillas de levantamiento de activos, imaganes e informe </t>
  </si>
  <si>
    <t>Los activos han sido entregados a un responsable y custodio del mimso, sin haber un inventario actualizado</t>
  </si>
  <si>
    <t>Los activos se identifican y se documentasn pero no hay unas reglas para el uso acepatable de la información</t>
  </si>
  <si>
    <t xml:space="preserve">No se lleva un contro exausto sobre el requerimiento a la entrega de aqctivos a la entidad. </t>
  </si>
  <si>
    <t>la información es archivada y protegida, pero existen falencias en a proteccion de la misma</t>
  </si>
  <si>
    <t>La informacion no ha sido clasificada</t>
  </si>
  <si>
    <t>La informacion ha sido etiquetada según toponimia establecidas en las bodegas 1 y 2,  en archive central esta plenamente identificada, pero falta establecer algunas cantidades y detalles de la misma.</t>
  </si>
  <si>
    <t>No se aplican procedimientos para el manejo de activos.</t>
  </si>
  <si>
    <t xml:space="preserve">no existe un mecanismo que establesca la confidencialidad </t>
  </si>
  <si>
    <t>no se aplican procedimientos para la gestion de medios removibles</t>
  </si>
  <si>
    <t xml:space="preserve">no cuenta con un procedimientos formales que lo garantice </t>
  </si>
  <si>
    <t xml:space="preserve">No se aplica mecanismo alguno que garanteice la trasferecnai de medios </t>
  </si>
  <si>
    <t>No es especifica en seguridad de l ainformación, l ainclusion de la informacion en la continuidad del negocio</t>
  </si>
  <si>
    <t>procedimeinto en proceso</t>
  </si>
  <si>
    <t>en poceso de aplicación</t>
  </si>
  <si>
    <t>en proceso de aplicación</t>
  </si>
  <si>
    <t>por establecer</t>
  </si>
  <si>
    <t>Se dio comienzo al cumplimiento de las exigencias de l anorma, con la conformacion del comité y subcomite de trabajo</t>
  </si>
  <si>
    <t>proceso en desarrollo</t>
  </si>
  <si>
    <t>La Gobernación permanece atenta en materia de cumplimiento de las normas</t>
  </si>
  <si>
    <t>La entidad cuenta con la s tabals de retencion docuemntal</t>
  </si>
  <si>
    <t>la entidfad cumple y perfecciona lo exigido en esta ley y lo  aplica en la S.I</t>
  </si>
  <si>
    <t>plan de auditorias en proceso</t>
  </si>
  <si>
    <t>en proceso por definir las politicas de seguridad para su aplicación</t>
  </si>
  <si>
    <t>en procesdo de aplicar politics y normas de S.I</t>
  </si>
  <si>
    <t>No se mitigan los riesgos asociados con el acceso de proovedores</t>
  </si>
  <si>
    <t>Lo sniveles de seguriad de informacion y presatcion del servicio con los proveedores son bajos, se deben documentar y hacer seguimiento</t>
  </si>
  <si>
    <t>existes restriscciones a a red pero son mas por requerimeintos de control que por procedimiento de palicacion a la seguridd de la información.</t>
  </si>
  <si>
    <t>No existen politicas que den aplicación a los procedimientos de seguridad de la Informacion</t>
  </si>
  <si>
    <t>Los controles establecidos no corresponde a procedimientos por politica de seguridad de la informacion</t>
  </si>
  <si>
    <t>Politicas no establecidas para realizar dicho control</t>
  </si>
  <si>
    <t xml:space="preserve">Politicas no establecidas </t>
  </si>
  <si>
    <t>en proceso de implementacion</t>
  </si>
  <si>
    <t>una vez se establezca el proceso de S.I, se intregra al proceso de calidad</t>
  </si>
  <si>
    <t>no se da aun comienzo a esta fase</t>
  </si>
  <si>
    <t>aun no se da el plan de tratamiento de riesgos</t>
  </si>
  <si>
    <t>Los directores saben y conocen el manejo de l ainformación, pero no establecen controles sobre la S.I</t>
  </si>
  <si>
    <t>erxiste inventario no actualizado y aun estamos en el segmento Ipv4</t>
  </si>
  <si>
    <t>Aun  se trabaja en el segmento Ipv4</t>
  </si>
  <si>
    <t>no se da implementado el plan de tratamiento de riesgos</t>
  </si>
  <si>
    <t>FORMULACION, ADOPCIÓN Y/O IMPLEMENTACIÓN DE POLITICAS PUBLICAS SECTORIALES O POBLACIONALES</t>
  </si>
  <si>
    <t>PROCESOS MISIONALES</t>
  </si>
  <si>
    <t>Desarrollar las actividades de formulación, adopción y/o implementación de políticas públicas, como instrumentos que le permiten al estado garantizar los derechos humanos, vinculando las necesidades sociales de corto plazo, con una visión política a mediano y largo plazo, eliminando así, las inequidades existentes en el Departamento del Tolima</t>
  </si>
  <si>
    <t xml:space="preserve">DESCRIPCIÓN DEL PROCESO </t>
  </si>
  <si>
    <t>DEPENDENCIAS PARTICIPANTES</t>
  </si>
  <si>
    <t>Todas las Dependencias de la Gobernación del Tolima</t>
  </si>
  <si>
    <t>FACILITADOR DEL PROCESO</t>
  </si>
  <si>
    <t>Secretaría de Inclusión Social Poblacional y Secretaría de Planeación y TIC</t>
  </si>
  <si>
    <t>PROCESO 1</t>
  </si>
  <si>
    <t>PROCESO 2</t>
  </si>
  <si>
    <t>ALCANCE</t>
  </si>
  <si>
    <t>actividades de planeación, elaboración de la agenda pública, formulación, adopción, implementación y seguimiento a la implementación de políticas públicas sectoriales o poblacionales, finalizando con al seguimiento y evaluación de las actividades ejecutadas, para el logro de los objetivos propuestos.</t>
  </si>
  <si>
    <t>GESTION Y DESARROLLO DE PROYECTOS DE INVERSION</t>
  </si>
  <si>
    <t>Formular, actualizar, ejecutar, controlar y hacer seguimiento a los proyectos de inversión pública, que respondan a las necesidades de la comunidad tolimense, en cumplimiento de las directrices establecidas por el Proceso de Planeación del Desarrollo.</t>
  </si>
  <si>
    <t>SECRETARÍA DE SALUD</t>
  </si>
  <si>
    <t>Incluye desde la planificación de la ejecución de planes programas y proyectos que se den en cada uno de los procesos misionales, hasta la liquidación del proyecto y seguimiento al proceso.</t>
  </si>
  <si>
    <t>PROCESO 3</t>
  </si>
  <si>
    <t>GENERACION Y SUMINISTRO DE INFORMACION</t>
  </si>
  <si>
    <t>Proporcionar información institucional oportuna, integral y consistente, para soportar la toma de decisiones de los procesos estratégicos, misionales, de apoyo y de evaluación de la Gobernación del Tolima, así como los requerimientos de la comunidad y demás partes interesadas</t>
  </si>
  <si>
    <t>Secretaría de Desarrollo Económico</t>
  </si>
  <si>
    <t>El proceso inicia con la planeación de las actividades, continúa con la recepción y análisis de los requerimientos de información, la recopilación, validación, organización y reporte de la información, finalizando con el seguimiento y evaluación, para la obtención de los objetivos propuestos</t>
  </si>
  <si>
    <t>PROCESO 4</t>
  </si>
  <si>
    <t>INSPECCION, VIGILANCIA Y CONTROL</t>
  </si>
  <si>
    <t>Verificar que las personas naturales y jurídicas, públicas y privadas sujetas a inspección, vigilancia y control (IVC), cumplan con la normatividad vigente.</t>
  </si>
  <si>
    <t>Desde la identificación de la población objeto de la Inspección, vigilancia y control hasta la toma de acciones según el responsable, terminando con el seguimiento y evaluación del proceso.</t>
  </si>
  <si>
    <t>Secretaria del Interior</t>
  </si>
  <si>
    <t>PROCESO 5</t>
  </si>
  <si>
    <t>SEGUIMIENTO Y EVALUACIÓN A LA GESTION MUNICIPAL</t>
  </si>
  <si>
    <t>Adoptar, formular e implementar mecanismos, métodos y procesos de evaluación externos a la gestión municipal, así como a la comprensión y aplicación de procesos de autoevaluación, que permitan orientar y mejorar la gestión pública, para conseguir mayores niveles de transparencia, eficiencia, calidad e impacto positivo de la gestión</t>
  </si>
  <si>
    <t xml:space="preserve"> Secretaria de Salud
 Secretaria de Educación y Cultura
 Secretaria de Inclusión Social Poblacional
 Secretaria de Infraestructura y hábitat
 Secretaria de Planeación y TIC
</t>
  </si>
  <si>
    <t>Secretaria de Planeación y TIC</t>
  </si>
  <si>
    <t>PROCESO 6</t>
  </si>
  <si>
    <t>ASESORÍA, CAPACITACIÓN Y/O ASISTENCIA TECNICA</t>
  </si>
  <si>
    <t>Fortalecer la gestión de las entidades públicas, a través de las actividades de asesoría, capacitación y/o asistencia técnica, para el cumplimiento de sus competencias constitucionales y legales, fomentando el desarrollo integral del Departamento.</t>
  </si>
  <si>
    <t>Todas las dependencias de la Gobernación del Tolima</t>
  </si>
  <si>
    <t>Secretaría de Desarrollo Agropecuario y Producción Alimentaria</t>
  </si>
  <si>
    <t>Comprende las actividades relacionadas con la planeación, ejecución y seguimiento de las actividades de asesoría, capacitación y/o asistencia técnica, orientadas a los municipios y demás entidades públicas.</t>
  </si>
  <si>
    <t>PROCESO 7</t>
  </si>
  <si>
    <t>O PRESTACION DEL SERVICIO EDUCATIVO</t>
  </si>
  <si>
    <t>Propiciar el ingreso y permanencia de la comunidad tolimense al sistema educativo oficial, en los niveles de educación pre-escolar, básica y media, mediante la promoción y apoyo de programas, proyectos y acciones educativas, con altos índices de calidad, cobertura, permanencia y eficiencia.</t>
  </si>
  <si>
    <t>Todas las Dependencias de la Secretaria de Educación y Cultura</t>
  </si>
  <si>
    <t>Secretaria de Educación y Cultura</t>
  </si>
  <si>
    <t>El proceso inicia con la planeación de las actividades, continúa con la gestión de la cobertura, la gestión de la calidad educativa y el seguimiento y evaluación, para la obtención de los objetivos propuestos.</t>
  </si>
  <si>
    <t>PROCESO 8</t>
  </si>
  <si>
    <t>ATENCION AL CIUDADANO</t>
  </si>
  <si>
    <t>Orientar al ciudadano-cliente y partes interesadas con la información de los trámites y servicios de la administración central a través de la atención personalizada, la gestión de las comunicaciones oficiales y las PQRS (peticiones, quejas y reclamos, sugerencias) recibidas de las entidades públicas y privadas, y comunidad en general.</t>
  </si>
  <si>
    <t>Dirección de Gestión Documental y Apoyo Logístico</t>
  </si>
  <si>
    <t>Comprende desde la planeación de los trámites y servicios, la orientación personalizada al ciudadano-cliente, recepción, registro, respuesta y seguimiento a las comunicaciones oficiales y las PQR, la medición de la satisfacción del cliente, así como la medición y seguimiento del proceso.</t>
  </si>
  <si>
    <t>PROCESOS DE APOYO</t>
  </si>
  <si>
    <t>GESTION HUMANA</t>
  </si>
  <si>
    <t>Administrar de manera eficaz, eficiente y efectiva el Talento Humano de la Gobernación, para contribuir a la mejora de las competencias y el ambiente de trabajo y a su vez, desarrollar actividades de medicina preventiva, del trabajo e higiene y seguridad industrial tendientes a favorecer su salud física, mental, psicológica y social, mediante ambientes de trabajo que promuevan la calidad de los procesos institucionales</t>
  </si>
  <si>
    <t>Secretaría de Educación – Dirección Administrativa Secretaría Administrativa - Dirección de Talento Humano Secretaría Administrativa - Dirección del Fondo Territorial de Pensiones Secretaría de Salud – Salud Ocupacional</t>
  </si>
  <si>
    <t>Dirección de Talento Humano</t>
  </si>
  <si>
    <t>seguridad industrial tendientes a favorecer su salud física, mental, psicológica y social, mediante ambientes de trabajo que promuevan la calidad de los procesos institucionales. Comprende desde la planeación de actividades, hasta el seguimiento y evaluación del proceso</t>
  </si>
  <si>
    <t>GESTION CONTRACTUAL</t>
  </si>
  <si>
    <t>Todas las dependencias de la Gobernación del Tolima.</t>
  </si>
  <si>
    <t>Departamento Administrativo de Asuntos Jurídicos - Dirección de Contratación</t>
  </si>
  <si>
    <t>Comprende las diferentes etapas Pre-Contractual, Contractual y Pos-Contractual, hasta las actividades de seguimiento y verificación del proceso</t>
  </si>
  <si>
    <t>GESTION FINANCIERA</t>
  </si>
  <si>
    <t>Desarrollar una gestión adecuada para el recaudo, financiamiento, administración, distribución, ejecución, pago de la deuda pública y control sobre los recursos financieros, garantizando el suministro de éstos a los planes, programas, proyectos y actividades que adelanta la Gobernación del Tolima, de acuerdo con el marco legal vigente</t>
  </si>
  <si>
    <t>Secretaria de Hacienda, Dirección de Rentas, Dirección de Presupuesto, Dirección de Contabilidad, Tesorería.</t>
  </si>
  <si>
    <t>Secretaria de Hacienda</t>
  </si>
  <si>
    <t>Comprende las actividades de planeación, diseño, establecimiento de políticas y herramientas, ejecución y seguimiento de la gestión financiera, hasta el seguimiento y evaluación del proceso</t>
  </si>
  <si>
    <t>GESTION DOCUMENTAL</t>
  </si>
  <si>
    <t>Administrar la documentación física y electrónica, desde su origen hasta su disposición final, facilitando su utilización y conservación</t>
  </si>
  <si>
    <t>Inicia con el establecimiento de los lineamientos para el desarrollo de la gestión documental física y electrónica y finaliza con el seguimiento y evaluación del proceso.</t>
  </si>
  <si>
    <t>GESTION DE RECURSOS FISICOS, INFRAESTRUCTURA Y METROLOGÍA</t>
  </si>
  <si>
    <t>Gestionar la administración eficiente de los bienes (muebles e inmuebles) y suministros que requiere la entidad, así como las actividades que comprenden la gestión metrológica, cumpliendo con la normatividad legal vigente y bajo parámetros de efectividad, calidad y transparencia</t>
  </si>
  <si>
    <t>Comprende desde la planeación de actividades, el registro e ingreso y la gestión de bienes muebles e inmuebles, hasta el seguimiento y medición del proceso</t>
  </si>
  <si>
    <t>Secretaría Administrativa – Almacén General</t>
  </si>
  <si>
    <t>ADMINISTRACIÓN DE LA PLATAFORMA TECNOLÓGICA</t>
  </si>
  <si>
    <t>Planear, organizar, coordinar y controlar los componentes relacionados con el sistema de información integrado para la Administración Central Departamental y asesorar en la adecuada utilización del hardware, software y las comunicaciones, por parte de las distintas dependencias</t>
  </si>
  <si>
    <t>Dirección de TIC – Secretaría de Planeación y TIC Secretaría de Educación y Cultura – Grupo de Gestión Tecnológica Secretaría de Salud – Grupo de Sistemas Secretaría Administrativa - Grupo de Sistemas</t>
  </si>
  <si>
    <t>Secretaría Administrativa – Grupo de Sistemas</t>
  </si>
  <si>
    <t>Inicia con la planeación de la administración y asistencia técnica de TIC en la Administración Departamental y finaliza con seguimiento y evaluación del proceso.</t>
  </si>
  <si>
    <t>GESTION JURIDICA</t>
  </si>
  <si>
    <t>Representar, asesorar y asistir oportunamente en los aspectos jurídicos a la administración Departamental, con particular énfasis a al despacho del Gobernador, de acuerdo con los términos de Ley</t>
  </si>
  <si>
    <t>Departamento Administrativo de Asuntos Jurídicos</t>
  </si>
  <si>
    <t>Comprende desde la planeación de actividades, hasta el seguimiento y evaluación del proceso.</t>
  </si>
  <si>
    <t>GESTION CONTROL DISCIPLINARIO</t>
  </si>
  <si>
    <t>Adelantar los procesos disciplinarios de los servidores públicos adscritos a la planta global de la Gobernación del Tolima, por el incumplimiento de los deberes e infringir las prohibiciones establecidas en el Código Único Disciplinario y demás normas concordantes, además, analizar, tramitar, controlar y dar seguimiento de las peticiones, quejas y reclamos presentados por la ciudadanía y / o la administración</t>
  </si>
  <si>
    <t>Dirección Control Disciplinario</t>
  </si>
  <si>
    <t>Comprende desde la definición de estrategias y metodologías para el desarrollo del trabajo, hasta el seguimiento y evaluación del proceso</t>
  </si>
  <si>
    <t>PROCESOS ESTRATEGICOS</t>
  </si>
  <si>
    <t>*Secretaría de Salud                                                           *Secretaría de Educación y Cultura                                  *Secretaría de Hacienda                                       *Dirección de Rentas e ingresos                          *Secretaría del Interior                                          *Departamento Administrativo de Tránsito y Transporte</t>
  </si>
  <si>
    <t>Gestionar la adquisición eficaz y eficiente de los bienes y servicios, así como la ejecución de las obras que requiere la entidad, para satisfacer las necesidades de la comunidad y el buen
funcionamiento del Departamento, cumpliendo con la normatividad legal vigente y bajo parámetros de efectividad, calidad y
transparencia.</t>
  </si>
  <si>
    <t xml:space="preserve">GESTION ESTRATEGICA </t>
  </si>
  <si>
    <t>Definir y realizar seguimiento a la planeación estratégica de la entidad, mejorando la interacción de los procesos del Sistema Integrado de Gestión y asignando los recursos necesarios para
lograr consolidar un sistema orientado a la mejora continua de la Gobernación del Tolima.</t>
  </si>
  <si>
    <t>Despacho Gobernador                                           Secretarías de Despacho                                                 Direcciones de Control                                             Departamentos Administrativos y Direcciones
Administrativas, Técnicas y Financieras</t>
  </si>
  <si>
    <t xml:space="preserve">Secretaría General y de Apoyo a
la Gestión
</t>
  </si>
  <si>
    <t xml:space="preserve">Incluye desde la planeación de actividades para el direccionamiento estratégico de la entidad, acorde con el enfoque de Sistema Integrado de Gestión, hasta la gestión para la toma de acciones de mejora provenientes de la revisión por la dirección.
</t>
  </si>
  <si>
    <t>Formular, hacer seguimiento y evaluación de los planes, programas y proyectos para garantizar el desarrollo Económico, Social y ambiental del Departamento del Tolima</t>
  </si>
  <si>
    <t xml:space="preserve">Despacho Gobernador                                                         Secretarías                                                                            Direcciones de Control                                              Departamentos Administrativos y Direcciones Administrativas, Técnicas y Financieras                  Empresas Industriales y Comerciales del
Departamento
</t>
  </si>
  <si>
    <t xml:space="preserve">Comprende desde la formulación del plan de desarrollo, planes sectoriales, plan indicativo, planes de acción, seguimientos y  evaluación del plan de desarrollo y sus instrumentos de planeación;
hasta el seguimiento y evaluación del proceso.
</t>
  </si>
  <si>
    <t xml:space="preserve">GESTION DE COMUNICACIONES </t>
  </si>
  <si>
    <t>Promover la comunicación y el intercambio informativo oportuno entre los diferentes públicos internos y externos de la Gobernación del Tolima a través de medios confiables, con el fin de favorecer el
conocimiento y comprensión de su direccionamiento estratégico y el logro de los objetivos institucionales.</t>
  </si>
  <si>
    <t xml:space="preserve">Todas las dependencias de la Gobernación del Tolima.
</t>
  </si>
  <si>
    <t xml:space="preserve">Despacho del Gobernador
Oficina de Prensa 
</t>
  </si>
  <si>
    <t xml:space="preserve">Inicia con la planeación de la estrategia de comunicaciones y finaliza con el seguimiento y evaluación del proceso.
</t>
  </si>
  <si>
    <t xml:space="preserve">                              RESPONSABLES                                                           Secretario del Interior
                                                                                             Secretario de Planeación y TIC
                                                                                                        Secretario de Salud
                                                                                               Secretario de Educación y Cultura
                                                                                            Secretario de Inclusión Social Poblacional
                                                                                             Secretario de Desarrollo Agropecuario y Producción Alimentaria
                                                                                                      Secretario de Infraestructura y hábitat
                                                                                            Secretario de Desarrollo Económico
                                                                                                 Secretario de Ambiente y Gestión del Riesgo
                                                                                            Director Departamento Administrativo de Tránsito y Transporte</t>
  </si>
  <si>
    <r>
      <t xml:space="preserve">                                   </t>
    </r>
    <r>
      <rPr>
        <b/>
        <sz val="14"/>
        <color theme="0"/>
        <rFont val="Calibri"/>
        <family val="2"/>
        <scheme val="minor"/>
      </rPr>
      <t>..............</t>
    </r>
    <r>
      <rPr>
        <b/>
        <sz val="14"/>
        <color theme="1"/>
        <rFont val="Calibri"/>
        <family val="2"/>
        <scheme val="minor"/>
      </rPr>
      <t>RESPONSABLES</t>
    </r>
    <r>
      <rPr>
        <b/>
        <sz val="14"/>
        <color theme="0"/>
        <rFont val="Calibri"/>
        <family val="2"/>
        <scheme val="minor"/>
      </rPr>
      <t>..................................................................................</t>
    </r>
    <r>
      <rPr>
        <b/>
        <sz val="14"/>
        <color theme="1"/>
        <rFont val="Calibri"/>
        <family val="2"/>
        <scheme val="minor"/>
      </rPr>
      <t xml:space="preserve">                                                           Despacho Gobernador
                                                                                              Secretarías de Despacho
                                                                                            Direcciones de Control
                                                                                             Departamentos Administrativos
                                                                                             Direcciones Administrativas, Técnicas y Financieras
</t>
    </r>
  </si>
  <si>
    <r>
      <t xml:space="preserve">                                </t>
    </r>
    <r>
      <rPr>
        <b/>
        <sz val="14"/>
        <color theme="0"/>
        <rFont val="Calibri"/>
        <family val="2"/>
        <scheme val="minor"/>
      </rPr>
      <t>....................</t>
    </r>
    <r>
      <rPr>
        <b/>
        <sz val="14"/>
        <color theme="1"/>
        <rFont val="Calibri"/>
        <family val="2"/>
        <scheme val="minor"/>
      </rPr>
      <t>RESPONSABLES</t>
    </r>
    <r>
      <rPr>
        <b/>
        <sz val="14"/>
        <color theme="0"/>
        <rFont val="Calibri"/>
        <family val="2"/>
        <scheme val="minor"/>
      </rPr>
      <t xml:space="preserve">..........................................................              </t>
    </r>
    <r>
      <rPr>
        <b/>
        <sz val="14"/>
        <color theme="1"/>
        <rFont val="Calibri"/>
        <family val="2"/>
        <scheme val="minor"/>
      </rPr>
      <t xml:space="preserve">                                            Despacho Gobernador
                                                                                             Secretarías de Despacho
                                                                                            Direcciones de Control
                                                                                            Departamentos Administrativos
                                                                                             Direcciones Administrativas, Técnicas y Financieras</t>
    </r>
  </si>
  <si>
    <r>
      <t xml:space="preserve">                              RESPONSABLES  </t>
    </r>
    <r>
      <rPr>
        <b/>
        <sz val="14"/>
        <color theme="0"/>
        <rFont val="Calibri"/>
        <family val="2"/>
        <scheme val="minor"/>
      </rPr>
      <t>-----------------------------------------</t>
    </r>
    <r>
      <rPr>
        <b/>
        <sz val="14"/>
        <color theme="1"/>
        <rFont val="Calibri"/>
        <family val="2"/>
        <scheme val="minor"/>
      </rPr>
      <t xml:space="preserve">                                                         Despacho Gobernador
                                                                                            Secretarías de Despacho
                                                                                            Direcciones de Control
                                                                                                Departamentos Administrativos
                                                                                            Direcciones Administrativas, Técnicas y Financieras</t>
    </r>
  </si>
  <si>
    <r>
      <t xml:space="preserve">                              RESPONSABLES      </t>
    </r>
    <r>
      <rPr>
        <b/>
        <sz val="14"/>
        <color theme="0"/>
        <rFont val="Calibri"/>
        <family val="2"/>
        <scheme val="minor"/>
      </rPr>
      <t>------------------------------------------------</t>
    </r>
    <r>
      <rPr>
        <b/>
        <sz val="14"/>
        <color theme="1"/>
        <rFont val="Calibri"/>
        <family val="2"/>
        <scheme val="minor"/>
      </rPr>
      <t xml:space="preserve">                                                     Secretario de Salud
                                                                                             Secretario de Educación y Cultura
                                                                                             Secretario del Interior                                                              
                                                                                                Director Departamento Administrativo de Tránsito y Transporte
                                                                                             Director de Rentas e Ingresos.</t>
    </r>
  </si>
  <si>
    <r>
      <t xml:space="preserve">                              RESPONSABLES     </t>
    </r>
    <r>
      <rPr>
        <b/>
        <sz val="14"/>
        <color theme="0"/>
        <rFont val="Calibri"/>
        <family val="2"/>
        <scheme val="minor"/>
      </rPr>
      <t>----------------------------------------------</t>
    </r>
    <r>
      <rPr>
        <b/>
        <sz val="14"/>
        <color theme="1"/>
        <rFont val="Calibri"/>
        <family val="2"/>
        <scheme val="minor"/>
      </rPr>
      <t xml:space="preserve">                                                      Secretario de Salud
                                                                                            Secretario de Educación y Cultura
                                                                                            Secretario del Interior
                                                                                            Director Departamento Administrativo de Tránsito y Transporte
                                                                                             Director de Rentas e Ingresos.</t>
    </r>
  </si>
  <si>
    <r>
      <t xml:space="preserve">                              RESPONSABLES  </t>
    </r>
    <r>
      <rPr>
        <b/>
        <sz val="14"/>
        <color theme="0"/>
        <rFont val="Calibri"/>
        <family val="2"/>
        <scheme val="minor"/>
      </rPr>
      <t>---------------------------------------</t>
    </r>
    <r>
      <rPr>
        <b/>
        <sz val="14"/>
        <color theme="1"/>
        <rFont val="Calibri"/>
        <family val="2"/>
        <scheme val="minor"/>
      </rPr>
      <t xml:space="preserve">                                                         Despacho Gobernador
 Secretarías de Despacho
 Direcciones de Control
 Departamentos Administrativos
 Direcciones Administrativas
Técnicas y Financieras
</t>
    </r>
  </si>
  <si>
    <r>
      <t xml:space="preserve">                              RESPONSABLES     </t>
    </r>
    <r>
      <rPr>
        <b/>
        <sz val="14"/>
        <color theme="0"/>
        <rFont val="Calibri"/>
        <family val="2"/>
        <scheme val="minor"/>
      </rPr>
      <t>-----------------------------------------------------------------------------------------------------</t>
    </r>
    <r>
      <rPr>
        <b/>
        <sz val="14"/>
        <color theme="1"/>
        <rFont val="Calibri"/>
        <family val="2"/>
        <scheme val="minor"/>
      </rPr>
      <t xml:space="preserve">                                                      Secretario de Educación y Cultura
</t>
    </r>
  </si>
  <si>
    <r>
      <t xml:space="preserve">                              RESPONSABLES    </t>
    </r>
    <r>
      <rPr>
        <b/>
        <sz val="14"/>
        <color theme="0"/>
        <rFont val="Calibri"/>
        <family val="2"/>
        <scheme val="minor"/>
      </rPr>
      <t>--------------------------------------------------</t>
    </r>
    <r>
      <rPr>
        <b/>
        <sz val="14"/>
        <color theme="1"/>
        <rFont val="Calibri"/>
        <family val="2"/>
        <scheme val="minor"/>
      </rPr>
      <t xml:space="preserve">                                                       Dirección de Gestión Documental y Apoyo Logístico
</t>
    </r>
  </si>
  <si>
    <r>
      <t xml:space="preserve">                              RESPONSABLES  </t>
    </r>
    <r>
      <rPr>
        <b/>
        <sz val="14"/>
        <color theme="0"/>
        <rFont val="Calibri"/>
        <family val="2"/>
        <scheme val="minor"/>
      </rPr>
      <t>-----------------------------------------------------------------------------------------------</t>
    </r>
    <r>
      <rPr>
        <b/>
        <sz val="14"/>
        <color theme="1"/>
        <rFont val="Calibri"/>
        <family val="2"/>
        <scheme val="minor"/>
      </rPr>
      <t xml:space="preserve">                                                         Director de Talento Humano 
</t>
    </r>
  </si>
  <si>
    <r>
      <t xml:space="preserve">                              RESPONSABLES    </t>
    </r>
    <r>
      <rPr>
        <b/>
        <sz val="14"/>
        <color theme="0"/>
        <rFont val="Calibri"/>
        <family val="2"/>
        <scheme val="minor"/>
      </rPr>
      <t>-----------------------------------------------------------------------------------------------</t>
    </r>
    <r>
      <rPr>
        <b/>
        <sz val="14"/>
        <color theme="1"/>
        <rFont val="Calibri"/>
        <family val="2"/>
        <scheme val="minor"/>
      </rPr>
      <t xml:space="preserve">                                                       Director de Contratación
</t>
    </r>
  </si>
  <si>
    <r>
      <t xml:space="preserve">                              RESPONSABLES    </t>
    </r>
    <r>
      <rPr>
        <b/>
        <sz val="14"/>
        <color theme="0"/>
        <rFont val="Calibri"/>
        <family val="2"/>
        <scheme val="minor"/>
      </rPr>
      <t>---------------------------------------------------------------------------------------------------</t>
    </r>
    <r>
      <rPr>
        <b/>
        <sz val="14"/>
        <color theme="1"/>
        <rFont val="Calibri"/>
        <family val="2"/>
        <scheme val="minor"/>
      </rPr>
      <t xml:space="preserve">                                                       Secretario de Hacienda 
</t>
    </r>
  </si>
  <si>
    <r>
      <t xml:space="preserve">RESPONSABLES   </t>
    </r>
    <r>
      <rPr>
        <b/>
        <sz val="14"/>
        <color theme="0"/>
        <rFont val="Calibri"/>
        <family val="2"/>
        <scheme val="minor"/>
      </rPr>
      <t xml:space="preserve">                                                                                                      ------------------------------------------------------------------------------</t>
    </r>
    <r>
      <rPr>
        <b/>
        <sz val="14"/>
        <color theme="1"/>
        <rFont val="Calibri"/>
        <family val="2"/>
        <scheme val="minor"/>
      </rPr>
      <t xml:space="preserve">                                                        Director de Gestión Documental y Apoyo Logístico
</t>
    </r>
  </si>
  <si>
    <r>
      <t xml:space="preserve">   </t>
    </r>
    <r>
      <rPr>
        <b/>
        <sz val="14"/>
        <color theme="0"/>
        <rFont val="Calibri"/>
        <family val="2"/>
        <scheme val="minor"/>
      </rPr>
      <t>---------------</t>
    </r>
    <r>
      <rPr>
        <b/>
        <sz val="14"/>
        <color theme="1"/>
        <rFont val="Calibri"/>
        <family val="2"/>
        <scheme val="minor"/>
      </rPr>
      <t xml:space="preserve"> RESPONSABLES     </t>
    </r>
    <r>
      <rPr>
        <b/>
        <sz val="14"/>
        <color theme="0"/>
        <rFont val="Calibri"/>
        <family val="2"/>
        <scheme val="minor"/>
      </rPr>
      <t>-------------------------------------------------------------------</t>
    </r>
    <r>
      <rPr>
        <b/>
        <sz val="14"/>
        <color theme="1"/>
        <rFont val="Calibri"/>
        <family val="2"/>
        <scheme val="minor"/>
      </rPr>
      <t xml:space="preserve">                                                       Almacenista General
</t>
    </r>
  </si>
  <si>
    <r>
      <t xml:space="preserve">                              RESPONSABLES </t>
    </r>
    <r>
      <rPr>
        <b/>
        <sz val="14"/>
        <color theme="0"/>
        <rFont val="Calibri"/>
        <family val="2"/>
        <scheme val="minor"/>
      </rPr>
      <t>---------------------------------------------</t>
    </r>
    <r>
      <rPr>
        <b/>
        <sz val="14"/>
        <color theme="1"/>
        <rFont val="Calibri"/>
        <family val="2"/>
        <scheme val="minor"/>
      </rPr>
      <t xml:space="preserve">                                                          Director de TIC – Secretaría de Planeación y TIC
                                                                                                 Coordinadores de TIC en la Secretaría de Educación y Cultura, Secretaría de Salud y Secretaría Administrativa
</t>
    </r>
  </si>
  <si>
    <r>
      <t xml:space="preserve">                              RESPONSABLES  </t>
    </r>
    <r>
      <rPr>
        <b/>
        <sz val="14"/>
        <color theme="0"/>
        <rFont val="Calibri"/>
        <family val="2"/>
        <scheme val="minor"/>
      </rPr>
      <t>----------------------------------------</t>
    </r>
    <r>
      <rPr>
        <b/>
        <sz val="14"/>
        <color theme="1"/>
        <rFont val="Calibri"/>
        <family val="2"/>
        <scheme val="minor"/>
      </rPr>
      <t xml:space="preserve">                                                         Director del Departamento Administrativo de Asuntos Jurídicos
</t>
    </r>
  </si>
  <si>
    <r>
      <t xml:space="preserve">                              RESPONSABLES   </t>
    </r>
    <r>
      <rPr>
        <b/>
        <sz val="14"/>
        <color theme="0"/>
        <rFont val="Calibri"/>
        <family val="2"/>
        <scheme val="minor"/>
      </rPr>
      <t>-------------------------------------------------------------------------</t>
    </r>
    <r>
      <rPr>
        <b/>
        <sz val="14"/>
        <color theme="1"/>
        <rFont val="Calibri"/>
        <family val="2"/>
        <scheme val="minor"/>
      </rPr>
      <t xml:space="preserve">                                                        Director Control Disciplinario
</t>
    </r>
  </si>
  <si>
    <r>
      <t xml:space="preserve">                              RESPONSABLES   </t>
    </r>
    <r>
      <rPr>
        <b/>
        <sz val="14"/>
        <color theme="0"/>
        <rFont val="Calibri"/>
        <family val="2"/>
        <scheme val="minor"/>
      </rPr>
      <t>---------------------------------------------------------------------------------------------------</t>
    </r>
    <r>
      <rPr>
        <b/>
        <sz val="14"/>
        <color theme="1"/>
        <rFont val="Calibri"/>
        <family val="2"/>
        <scheme val="minor"/>
      </rPr>
      <t xml:space="preserve">                                                        Comité Coordinador del Sistema
de Control Interno
</t>
    </r>
  </si>
  <si>
    <r>
      <t xml:space="preserve">                                 RESPONSABLES   </t>
    </r>
    <r>
      <rPr>
        <b/>
        <sz val="14"/>
        <color theme="0"/>
        <rFont val="Calibri"/>
        <family val="2"/>
        <scheme val="minor"/>
      </rPr>
      <t>--------------------------------------------------------------------------------</t>
    </r>
    <r>
      <rPr>
        <b/>
        <sz val="14"/>
        <color theme="1"/>
        <rFont val="Calibri"/>
        <family val="2"/>
        <scheme val="minor"/>
      </rPr>
      <t xml:space="preserve">                       </t>
    </r>
    <r>
      <rPr>
        <b/>
        <sz val="14"/>
        <color theme="0"/>
        <rFont val="Calibri"/>
        <family val="2"/>
        <scheme val="minor"/>
      </rPr>
      <t>---------------</t>
    </r>
    <r>
      <rPr>
        <b/>
        <sz val="14"/>
        <color theme="1"/>
        <rFont val="Calibri"/>
        <family val="2"/>
        <scheme val="minor"/>
      </rPr>
      <t xml:space="preserve">                                 Consejo de Gobierno 
</t>
    </r>
  </si>
  <si>
    <r>
      <t xml:space="preserve">                              RESPONSABLES  </t>
    </r>
    <r>
      <rPr>
        <b/>
        <sz val="14"/>
        <color theme="0"/>
        <rFont val="Calibri"/>
        <family val="2"/>
        <scheme val="minor"/>
      </rPr>
      <t>---------------------------------------------</t>
    </r>
    <r>
      <rPr>
        <b/>
        <sz val="14"/>
        <color theme="1"/>
        <rFont val="Calibri"/>
        <family val="2"/>
        <scheme val="minor"/>
      </rPr>
      <t xml:space="preserve">                                                                                                                                                                                                                                                                                                                                                                                                                                                                                                                                               Profesional Universitario Oficina
de Prensa - Despacho del Gobernador
                                                                                             Profesional Universitario
Comunicaciones - Secretaría de Salud
                                                                                             Profesional Universitario
Comunicaciones Secretaría de
Educación y Cultura
</t>
    </r>
  </si>
  <si>
    <t xml:space="preserve"> GESTIÓN DE TIC
(Tecnologías de la Información y las Comunicaciones)</t>
  </si>
  <si>
    <t>Promover el uso y apropiación de las Tecnologías de Información y las Comunicaciones TIC en la comunidad tolimense, formulando políticas y proyectos e impulsando la estrategia de Gobierno en Línea, generando así aumento de la competitividad en el
departamento del Tolima.</t>
  </si>
  <si>
    <t xml:space="preserve">Dirección de TIC – Secretaría de Planeación y TIC
Todas las dependencias.
</t>
  </si>
  <si>
    <t xml:space="preserve">Director de TIC – Secretaría de
Planeación y TIC
</t>
  </si>
  <si>
    <t xml:space="preserve">Inicia con la planeación de las actividades del proceso de Gestión de Tecnologías de Información y Comunicación y finaliza con el  seguimiento y evaluación del proceso
</t>
  </si>
  <si>
    <r>
      <t xml:space="preserve">                              RESPONSABLES  </t>
    </r>
    <r>
      <rPr>
        <b/>
        <sz val="14"/>
        <color theme="0"/>
        <rFont val="Calibri"/>
        <family val="2"/>
        <scheme val="minor"/>
      </rPr>
      <t>---------------------------------------------</t>
    </r>
    <r>
      <rPr>
        <b/>
        <sz val="14"/>
        <color theme="1"/>
        <rFont val="Calibri"/>
        <family val="2"/>
        <scheme val="minor"/>
      </rPr>
      <t xml:space="preserve">                                                                                                                                                                                                                                                                                                                                                                                                                                                                                                                                                Director de TIC – Secretaría de Planeación y TIC 
</t>
    </r>
  </si>
  <si>
    <r>
      <t xml:space="preserve">                              RESPONSABLES  </t>
    </r>
    <r>
      <rPr>
        <b/>
        <sz val="14"/>
        <color theme="0"/>
        <rFont val="Calibri"/>
        <family val="2"/>
        <scheme val="minor"/>
      </rPr>
      <t>---------------------------------------------</t>
    </r>
    <r>
      <rPr>
        <b/>
        <sz val="14"/>
        <color theme="1"/>
        <rFont val="Calibri"/>
        <family val="2"/>
        <scheme val="minor"/>
      </rPr>
      <t xml:space="preserve">                                                                                                                                                                                                                                                                                                                                                                                                                                                                                                                                                Representante de la Dirección para el Sistema Integrado de Gestión
</t>
    </r>
  </si>
  <si>
    <t xml:space="preserve"> MEJORAMIENTO CONTINUO</t>
  </si>
  <si>
    <t>Apoyar y promover el mejoramiento continuo de los procesos, mediante el análisis de los datos necesarios para demostrar la eficacia, eficiencia y efectividad del Sistema Integrado de Gestión de
la entidad</t>
  </si>
  <si>
    <t xml:space="preserve">Secretaría Administrativa
</t>
  </si>
  <si>
    <t xml:space="preserve">Incluye las actividades de control de documentos, auditorias internas, acciones correctivas y preventivas, control de productos y servicio no conforme hasta el seguimiento y evaluación del proceso
</t>
  </si>
</sst>
</file>

<file path=xl/styles.xml><?xml version="1.0" encoding="utf-8"?>
<styleSheet xmlns="http://schemas.openxmlformats.org/spreadsheetml/2006/main" xmlns:mc="http://schemas.openxmlformats.org/markup-compatibility/2006" xmlns:x14ac="http://schemas.microsoft.com/office/spreadsheetml/2009/9/ac" mc:Ignorable="x14ac">
  <fonts count="60" x14ac:knownFonts="1">
    <font>
      <sz val="11"/>
      <color theme="1"/>
      <name val="Calibri"/>
      <family val="2"/>
      <scheme val="minor"/>
    </font>
    <font>
      <b/>
      <sz val="11"/>
      <color theme="1"/>
      <name val="Calibri"/>
      <family val="2"/>
      <scheme val="minor"/>
    </font>
    <font>
      <sz val="11"/>
      <color rgb="FFFF0000"/>
      <name val="Calibri"/>
      <family val="2"/>
      <scheme val="minor"/>
    </font>
    <font>
      <sz val="10"/>
      <name val="Arial"/>
      <family val="2"/>
    </font>
    <font>
      <sz val="10"/>
      <name val="Arial"/>
      <family val="2"/>
    </font>
    <font>
      <sz val="10"/>
      <name val="MS Sans Serif"/>
      <family val="2"/>
    </font>
    <font>
      <b/>
      <sz val="10"/>
      <color theme="0"/>
      <name val="MS Sans Serif"/>
      <family val="2"/>
    </font>
    <font>
      <sz val="9"/>
      <color indexed="81"/>
      <name val="Tahoma"/>
      <family val="2"/>
    </font>
    <font>
      <b/>
      <sz val="9"/>
      <color indexed="81"/>
      <name val="Tahoma"/>
      <family val="2"/>
    </font>
    <font>
      <b/>
      <sz val="8"/>
      <name val="Tahoma"/>
      <family val="2"/>
    </font>
    <font>
      <sz val="11"/>
      <color theme="0"/>
      <name val="Calibri"/>
      <family val="2"/>
      <scheme val="minor"/>
    </font>
    <font>
      <b/>
      <i/>
      <sz val="11"/>
      <color theme="0"/>
      <name val="Calibri"/>
      <family val="2"/>
      <scheme val="minor"/>
    </font>
    <font>
      <b/>
      <sz val="11"/>
      <color theme="0"/>
      <name val="Calibri"/>
      <family val="2"/>
      <scheme val="minor"/>
    </font>
    <font>
      <sz val="14"/>
      <color rgb="FFFF0000"/>
      <name val="Calibri"/>
      <family val="2"/>
      <scheme val="minor"/>
    </font>
    <font>
      <b/>
      <sz val="10"/>
      <name val="Calibri"/>
      <family val="2"/>
    </font>
    <font>
      <b/>
      <sz val="12"/>
      <color theme="0"/>
      <name val="Calibri"/>
      <family val="2"/>
    </font>
    <font>
      <sz val="16"/>
      <color theme="1"/>
      <name val="Calibri"/>
      <family val="2"/>
      <scheme val="minor"/>
    </font>
    <font>
      <b/>
      <sz val="16"/>
      <color rgb="FF8F45C7"/>
      <name val="Calibri"/>
      <family val="2"/>
      <scheme val="minor"/>
    </font>
    <font>
      <sz val="20"/>
      <color theme="1"/>
      <name val="Calibri"/>
      <family val="2"/>
      <scheme val="minor"/>
    </font>
    <font>
      <b/>
      <sz val="20"/>
      <color theme="1"/>
      <name val="Calibri"/>
      <family val="2"/>
      <scheme val="minor"/>
    </font>
    <font>
      <b/>
      <sz val="20"/>
      <color theme="0"/>
      <name val="Calibri"/>
      <family val="2"/>
      <scheme val="minor"/>
    </font>
    <font>
      <sz val="12"/>
      <color theme="1"/>
      <name val="Calibri"/>
      <family val="2"/>
      <scheme val="minor"/>
    </font>
    <font>
      <sz val="11"/>
      <name val="Calibri"/>
      <family val="2"/>
      <scheme val="minor"/>
    </font>
    <font>
      <sz val="10"/>
      <name val="Calibri"/>
      <family val="2"/>
      <scheme val="minor"/>
    </font>
    <font>
      <sz val="10"/>
      <color indexed="10"/>
      <name val="Calibri"/>
      <family val="2"/>
      <scheme val="minor"/>
    </font>
    <font>
      <sz val="11"/>
      <color rgb="FF000000"/>
      <name val="Calibri"/>
      <family val="2"/>
      <scheme val="minor"/>
    </font>
    <font>
      <sz val="10"/>
      <color rgb="FFFF0000"/>
      <name val="Calibri"/>
      <family val="2"/>
      <scheme val="minor"/>
    </font>
    <font>
      <b/>
      <i/>
      <sz val="16"/>
      <color theme="0"/>
      <name val="Calibri"/>
      <family val="2"/>
      <scheme val="minor"/>
    </font>
    <font>
      <sz val="14"/>
      <color theme="1"/>
      <name val="Calibri"/>
      <family val="2"/>
      <scheme val="minor"/>
    </font>
    <font>
      <b/>
      <sz val="16"/>
      <color theme="0"/>
      <name val="Calibri"/>
      <family val="2"/>
      <scheme val="minor"/>
    </font>
    <font>
      <b/>
      <sz val="16"/>
      <color theme="0"/>
      <name val="Calibri"/>
      <family val="2"/>
    </font>
    <font>
      <b/>
      <sz val="16"/>
      <name val="Calibri"/>
      <family val="2"/>
    </font>
    <font>
      <sz val="18"/>
      <color theme="1"/>
      <name val="Calibri"/>
      <family val="2"/>
      <scheme val="minor"/>
    </font>
    <font>
      <b/>
      <sz val="11"/>
      <color rgb="FFFF0000"/>
      <name val="Calibri"/>
      <family val="2"/>
      <scheme val="minor"/>
    </font>
    <font>
      <sz val="10"/>
      <name val="Arial"/>
      <family val="2"/>
    </font>
    <font>
      <b/>
      <sz val="10"/>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sz val="12"/>
      <color rgb="FF000000"/>
      <name val="Calibri"/>
      <family val="2"/>
      <scheme val="minor"/>
    </font>
    <font>
      <b/>
      <sz val="14"/>
      <color theme="1"/>
      <name val="Calibri"/>
      <family val="2"/>
      <scheme val="minor"/>
    </font>
    <font>
      <b/>
      <sz val="12"/>
      <color theme="0"/>
      <name val="Calibri"/>
      <family val="2"/>
      <scheme val="minor"/>
    </font>
    <font>
      <b/>
      <sz val="14"/>
      <color theme="0"/>
      <name val="Calibri"/>
      <family val="2"/>
      <scheme val="minor"/>
    </font>
    <font>
      <b/>
      <sz val="18"/>
      <color theme="1"/>
      <name val="Calibri"/>
      <family val="2"/>
      <scheme val="minor"/>
    </font>
    <font>
      <b/>
      <sz val="10"/>
      <color theme="0"/>
      <name val="Calibri"/>
      <family val="2"/>
      <scheme val="minor"/>
    </font>
    <font>
      <sz val="8"/>
      <name val="Calibri"/>
      <family val="2"/>
      <scheme val="minor"/>
    </font>
    <font>
      <b/>
      <sz val="9"/>
      <color theme="0"/>
      <name val="Calibri"/>
      <family val="2"/>
      <scheme val="minor"/>
    </font>
    <font>
      <b/>
      <sz val="16"/>
      <color theme="1"/>
      <name val="Calibri"/>
      <family val="2"/>
      <scheme val="minor"/>
    </font>
    <font>
      <sz val="11"/>
      <color theme="1"/>
      <name val="Calibri"/>
      <family val="2"/>
      <scheme val="minor"/>
    </font>
    <font>
      <b/>
      <sz val="11"/>
      <color rgb="FFFFFF00"/>
      <name val="Calibri"/>
      <family val="2"/>
      <scheme val="minor"/>
    </font>
    <font>
      <b/>
      <i/>
      <sz val="10"/>
      <name val="Arial"/>
      <family val="2"/>
    </font>
    <font>
      <b/>
      <sz val="14"/>
      <color theme="0"/>
      <name val="Calibri"/>
      <family val="2"/>
    </font>
    <font>
      <b/>
      <sz val="10"/>
      <color theme="1"/>
      <name val="Calibri"/>
      <family val="2"/>
      <scheme val="minor"/>
    </font>
    <font>
      <sz val="10"/>
      <color theme="0"/>
      <name val="Calibri"/>
      <family val="2"/>
      <scheme val="minor"/>
    </font>
    <font>
      <sz val="16"/>
      <color theme="0"/>
      <name val="Calibri"/>
      <family val="2"/>
      <scheme val="minor"/>
    </font>
    <font>
      <sz val="8"/>
      <color theme="1"/>
      <name val="Calibri"/>
      <family val="2"/>
      <scheme val="minor"/>
    </font>
    <font>
      <b/>
      <sz val="10"/>
      <name val="Arial"/>
      <family val="2"/>
    </font>
    <font>
      <b/>
      <sz val="16"/>
      <color theme="5"/>
      <name val="Calibri"/>
      <family val="2"/>
      <scheme val="minor"/>
    </font>
  </fonts>
  <fills count="32">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7030A0"/>
        <bgColor indexed="64"/>
      </patternFill>
    </fill>
    <fill>
      <patternFill patternType="solid">
        <fgColor rgb="FF8F45C7"/>
        <bgColor indexed="64"/>
      </patternFill>
    </fill>
    <fill>
      <patternFill patternType="solid">
        <fgColor rgb="FFCC66FF"/>
        <bgColor indexed="64"/>
      </patternFill>
    </fill>
    <fill>
      <patternFill patternType="solid">
        <fgColor theme="0" tint="-0.14999847407452621"/>
        <bgColor indexed="64"/>
      </patternFill>
    </fill>
    <fill>
      <patternFill patternType="solid">
        <fgColor indexed="26"/>
        <bgColor indexed="64"/>
      </patternFill>
    </fill>
    <fill>
      <patternFill patternType="solid">
        <fgColor theme="0"/>
        <bgColor indexed="64"/>
      </patternFill>
    </fill>
    <fill>
      <patternFill patternType="solid">
        <fgColor theme="6" tint="0.39997558519241921"/>
        <bgColor indexed="64"/>
      </patternFill>
    </fill>
    <fill>
      <patternFill patternType="solid">
        <fgColor rgb="FF0070C0"/>
        <bgColor indexed="64"/>
      </patternFill>
    </fill>
    <fill>
      <patternFill patternType="solid">
        <fgColor theme="5" tint="0.79998168889431442"/>
        <bgColor indexed="64"/>
      </patternFill>
    </fill>
    <fill>
      <patternFill patternType="gray0625">
        <bgColor theme="7" tint="0.79995117038483843"/>
      </patternFill>
    </fill>
    <fill>
      <patternFill patternType="solid">
        <fgColor rgb="FFC00000"/>
        <bgColor indexed="64"/>
      </patternFill>
    </fill>
    <fill>
      <patternFill patternType="solid">
        <fgColor rgb="FFFFC000"/>
        <bgColor indexed="64"/>
      </patternFill>
    </fill>
    <fill>
      <patternFill patternType="gray0625">
        <bgColor theme="0" tint="-0.249977111117893"/>
      </patternFill>
    </fill>
    <fill>
      <patternFill patternType="solid">
        <fgColor rgb="FF00B0F0"/>
        <bgColor indexed="64"/>
      </patternFill>
    </fill>
    <fill>
      <patternFill patternType="gray0625">
        <bgColor rgb="FF00B0F0"/>
      </patternFill>
    </fill>
    <fill>
      <patternFill patternType="gray0625">
        <bgColor rgb="FF0070C0"/>
      </patternFill>
    </fill>
    <fill>
      <patternFill patternType="solid">
        <fgColor rgb="FF92D050"/>
        <bgColor indexed="64"/>
      </patternFill>
    </fill>
    <fill>
      <patternFill patternType="solid">
        <fgColor theme="7"/>
        <bgColor indexed="64"/>
      </patternFill>
    </fill>
    <fill>
      <patternFill patternType="gray0625">
        <bgColor rgb="FF92D050"/>
      </patternFill>
    </fill>
    <fill>
      <patternFill patternType="gray0625">
        <bgColor theme="7"/>
      </patternFill>
    </fill>
    <fill>
      <patternFill patternType="gray0625">
        <bgColor rgb="FFC00000"/>
      </patternFill>
    </fill>
    <fill>
      <patternFill patternType="solid">
        <fgColor rgb="FF002060"/>
        <bgColor indexed="64"/>
      </patternFill>
    </fill>
    <fill>
      <patternFill patternType="solid">
        <fgColor theme="4"/>
        <bgColor indexed="64"/>
      </patternFill>
    </fill>
    <fill>
      <patternFill patternType="solid">
        <fgColor rgb="FF0099CC"/>
        <bgColor indexed="64"/>
      </patternFill>
    </fill>
    <fill>
      <patternFill patternType="solid">
        <fgColor theme="5"/>
        <bgColor indexed="64"/>
      </patternFill>
    </fill>
    <fill>
      <patternFill patternType="solid">
        <fgColor theme="9"/>
        <bgColor indexed="64"/>
      </patternFill>
    </fill>
    <fill>
      <patternFill patternType="solid">
        <fgColor theme="8" tint="-0.249977111117893"/>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auto="1"/>
      </left>
      <right style="medium">
        <color auto="1"/>
      </right>
      <top/>
      <bottom/>
      <diagonal/>
    </border>
    <border>
      <left style="thin">
        <color indexed="64"/>
      </left>
      <right style="thin">
        <color indexed="64"/>
      </right>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auto="1"/>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3" fillId="0" borderId="0"/>
    <xf numFmtId="0" fontId="5" fillId="0" borderId="0"/>
    <xf numFmtId="0" fontId="4" fillId="0" borderId="0"/>
    <xf numFmtId="0" fontId="21" fillId="0" borderId="0"/>
    <xf numFmtId="0" fontId="34" fillId="0" borderId="0"/>
    <xf numFmtId="0" fontId="36" fillId="0" borderId="0" applyNumberFormat="0" applyFill="0" applyBorder="0" applyAlignment="0" applyProtection="0"/>
    <xf numFmtId="9" fontId="50" fillId="0" borderId="0" applyFont="0" applyFill="0" applyBorder="0" applyAlignment="0" applyProtection="0"/>
  </cellStyleXfs>
  <cellXfs count="609">
    <xf numFmtId="0" fontId="0" fillId="0" borderId="0" xfId="0"/>
    <xf numFmtId="0" fontId="0" fillId="0" borderId="0" xfId="0" applyAlignment="1">
      <alignment wrapText="1"/>
    </xf>
    <xf numFmtId="0" fontId="1" fillId="0" borderId="0" xfId="0" applyFont="1"/>
    <xf numFmtId="0" fontId="0" fillId="0" borderId="1" xfId="0" applyBorder="1"/>
    <xf numFmtId="0" fontId="2" fillId="0" borderId="0" xfId="0" applyFont="1"/>
    <xf numFmtId="0" fontId="0" fillId="0" borderId="0" xfId="0" applyFill="1"/>
    <xf numFmtId="0" fontId="0" fillId="0" borderId="0" xfId="0" applyFill="1" applyAlignment="1">
      <alignment wrapText="1"/>
    </xf>
    <xf numFmtId="0" fontId="4" fillId="0" borderId="0" xfId="3"/>
    <xf numFmtId="0" fontId="4" fillId="0" borderId="0" xfId="3" applyFill="1"/>
    <xf numFmtId="0" fontId="4" fillId="0" borderId="0" xfId="3" applyFont="1" applyAlignment="1">
      <alignment wrapText="1"/>
    </xf>
    <xf numFmtId="0" fontId="1" fillId="0" borderId="0" xfId="0" applyFont="1" applyFill="1"/>
    <xf numFmtId="0" fontId="9" fillId="0" borderId="0" xfId="1" applyFont="1" applyFill="1" applyBorder="1" applyAlignment="1">
      <alignment vertical="center" wrapText="1"/>
    </xf>
    <xf numFmtId="0" fontId="1" fillId="0" borderId="0" xfId="0" applyFont="1" applyFill="1" applyAlignment="1">
      <alignment wrapText="1"/>
    </xf>
    <xf numFmtId="0" fontId="13" fillId="0" borderId="1" xfId="0" applyFont="1" applyBorder="1"/>
    <xf numFmtId="0" fontId="0" fillId="0" borderId="0" xfId="0" applyAlignment="1">
      <alignment horizontal="center" wrapText="1"/>
    </xf>
    <xf numFmtId="0" fontId="0" fillId="0" borderId="1" xfId="0" applyBorder="1" applyAlignment="1">
      <alignment vertical="center" wrapText="1"/>
    </xf>
    <xf numFmtId="0" fontId="0" fillId="0" borderId="19" xfId="0" applyBorder="1"/>
    <xf numFmtId="0" fontId="0" fillId="0" borderId="20" xfId="0" applyBorder="1"/>
    <xf numFmtId="0" fontId="0" fillId="0" borderId="23" xfId="0" applyBorder="1"/>
    <xf numFmtId="0" fontId="14" fillId="8" borderId="1" xfId="0" applyFont="1" applyFill="1" applyBorder="1" applyAlignment="1">
      <alignment horizontal="center" vertical="center" wrapText="1"/>
    </xf>
    <xf numFmtId="4" fontId="0" fillId="0" borderId="1" xfId="0" applyNumberFormat="1" applyBorder="1"/>
    <xf numFmtId="0" fontId="3" fillId="0" borderId="0" xfId="3" applyFont="1"/>
    <xf numFmtId="0" fontId="0" fillId="0" borderId="0" xfId="0" applyFill="1" applyBorder="1" applyAlignment="1">
      <alignment horizontal="center" wrapText="1"/>
    </xf>
    <xf numFmtId="0" fontId="0" fillId="0" borderId="0" xfId="0" applyFill="1" applyBorder="1" applyAlignment="1">
      <alignment horizontal="center"/>
    </xf>
    <xf numFmtId="0" fontId="0" fillId="0" borderId="0" xfId="0" applyFill="1" applyBorder="1"/>
    <xf numFmtId="0" fontId="0" fillId="0" borderId="0" xfId="0" applyAlignment="1">
      <alignment horizontal="center"/>
    </xf>
    <xf numFmtId="0" fontId="1" fillId="2" borderId="8" xfId="0" applyFont="1" applyFill="1" applyBorder="1"/>
    <xf numFmtId="0" fontId="6" fillId="5" borderId="39" xfId="2" applyFont="1" applyFill="1" applyBorder="1" applyAlignment="1">
      <alignment vertical="top" wrapText="1"/>
    </xf>
    <xf numFmtId="0" fontId="0" fillId="0" borderId="2" xfId="0" applyBorder="1"/>
    <xf numFmtId="0" fontId="0" fillId="0" borderId="14" xfId="0" applyBorder="1"/>
    <xf numFmtId="0" fontId="0" fillId="0" borderId="42" xfId="0" applyBorder="1"/>
    <xf numFmtId="0" fontId="0" fillId="0" borderId="7" xfId="0" applyBorder="1"/>
    <xf numFmtId="0" fontId="0" fillId="0" borderId="0" xfId="0" applyFont="1"/>
    <xf numFmtId="0" fontId="2" fillId="0" borderId="4" xfId="0" applyFont="1" applyBorder="1"/>
    <xf numFmtId="9" fontId="0" fillId="0" borderId="42" xfId="0" applyNumberFormat="1" applyBorder="1"/>
    <xf numFmtId="0" fontId="10" fillId="0" borderId="4" xfId="0" applyFont="1" applyFill="1" applyBorder="1" applyAlignment="1"/>
    <xf numFmtId="0" fontId="10" fillId="0" borderId="42" xfId="0" applyFont="1" applyFill="1" applyBorder="1" applyAlignment="1"/>
    <xf numFmtId="0" fontId="23" fillId="6" borderId="7" xfId="3" applyFont="1" applyFill="1" applyBorder="1" applyAlignment="1">
      <alignment horizontal="center" vertical="center"/>
    </xf>
    <xf numFmtId="0" fontId="23" fillId="6" borderId="6" xfId="3" applyFont="1" applyFill="1" applyBorder="1" applyAlignment="1">
      <alignment horizontal="center" vertical="center"/>
    </xf>
    <xf numFmtId="0" fontId="23" fillId="6" borderId="5" xfId="3" applyFont="1" applyFill="1" applyBorder="1" applyAlignment="1">
      <alignment horizontal="center" vertical="center"/>
    </xf>
    <xf numFmtId="0" fontId="23" fillId="0" borderId="12"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10" xfId="3" applyFont="1" applyBorder="1" applyAlignment="1">
      <alignment horizontal="justify" vertical="center" wrapText="1"/>
    </xf>
    <xf numFmtId="1" fontId="23" fillId="0" borderId="13" xfId="3" applyNumberFormat="1" applyFont="1" applyBorder="1" applyAlignment="1">
      <alignment horizontal="center" vertical="center" wrapText="1"/>
    </xf>
    <xf numFmtId="0" fontId="23" fillId="0" borderId="4" xfId="3" applyFont="1" applyBorder="1" applyAlignment="1">
      <alignment horizontal="center" vertical="center" wrapText="1"/>
    </xf>
    <xf numFmtId="1" fontId="23" fillId="0" borderId="3" xfId="3" applyNumberFormat="1" applyFont="1" applyBorder="1" applyAlignment="1">
      <alignment horizontal="center" vertical="center" wrapText="1"/>
    </xf>
    <xf numFmtId="0" fontId="23" fillId="0" borderId="2" xfId="3" applyFont="1" applyBorder="1" applyAlignment="1">
      <alignment horizontal="justify" vertical="center" wrapText="1"/>
    </xf>
    <xf numFmtId="0" fontId="0" fillId="0" borderId="0" xfId="0" applyFont="1" applyAlignment="1">
      <alignment wrapText="1"/>
    </xf>
    <xf numFmtId="0" fontId="12" fillId="5" borderId="39" xfId="2" applyFont="1" applyFill="1" applyBorder="1" applyAlignment="1">
      <alignment vertical="top" wrapText="1"/>
    </xf>
    <xf numFmtId="0" fontId="25" fillId="0" borderId="1" xfId="0" applyFont="1" applyBorder="1" applyAlignment="1">
      <alignment vertical="center" wrapText="1"/>
    </xf>
    <xf numFmtId="0" fontId="25" fillId="0" borderId="1" xfId="0" applyFont="1" applyBorder="1" applyAlignment="1">
      <alignment vertical="center"/>
    </xf>
    <xf numFmtId="0" fontId="0" fillId="0" borderId="1" xfId="0" applyFont="1" applyBorder="1" applyAlignment="1">
      <alignment vertical="center"/>
    </xf>
    <xf numFmtId="0" fontId="25" fillId="6" borderId="1" xfId="0" applyFont="1" applyFill="1" applyBorder="1" applyAlignment="1">
      <alignment vertical="center" wrapText="1"/>
    </xf>
    <xf numFmtId="0" fontId="25" fillId="6" borderId="1" xfId="0" applyFont="1" applyFill="1" applyBorder="1" applyAlignment="1">
      <alignment vertical="center"/>
    </xf>
    <xf numFmtId="0" fontId="0" fillId="0" borderId="22" xfId="0" applyFont="1" applyBorder="1" applyAlignment="1">
      <alignment vertical="center"/>
    </xf>
    <xf numFmtId="0" fontId="25" fillId="0" borderId="22" xfId="0" applyFont="1" applyBorder="1" applyAlignment="1">
      <alignment vertical="center" wrapText="1"/>
    </xf>
    <xf numFmtId="0" fontId="25" fillId="13" borderId="1" xfId="0" applyFont="1" applyFill="1" applyBorder="1" applyAlignment="1">
      <alignment vertical="center" wrapText="1"/>
    </xf>
    <xf numFmtId="0" fontId="25" fillId="6" borderId="1" xfId="0" applyFont="1" applyFill="1" applyBorder="1" applyAlignment="1">
      <alignment horizontal="center" vertical="center"/>
    </xf>
    <xf numFmtId="0" fontId="0" fillId="6" borderId="1"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xf>
    <xf numFmtId="0" fontId="12" fillId="5" borderId="16" xfId="0" applyFont="1" applyFill="1" applyBorder="1" applyAlignment="1">
      <alignment horizontal="center"/>
    </xf>
    <xf numFmtId="0" fontId="12" fillId="5" borderId="17" xfId="0" applyFont="1" applyFill="1" applyBorder="1" applyAlignment="1">
      <alignment horizontal="center"/>
    </xf>
    <xf numFmtId="0" fontId="0" fillId="0" borderId="19" xfId="0" applyBorder="1" applyAlignment="1">
      <alignment horizontal="left"/>
    </xf>
    <xf numFmtId="0" fontId="12" fillId="5" borderId="21" xfId="0" applyFont="1" applyFill="1" applyBorder="1" applyAlignment="1">
      <alignment horizontal="left"/>
    </xf>
    <xf numFmtId="4" fontId="12" fillId="5" borderId="22" xfId="0" applyNumberFormat="1" applyFont="1" applyFill="1" applyBorder="1"/>
    <xf numFmtId="0" fontId="0" fillId="12" borderId="1" xfId="0" applyFill="1" applyBorder="1" applyAlignment="1">
      <alignment vertical="center" wrapText="1"/>
    </xf>
    <xf numFmtId="0" fontId="0" fillId="16" borderId="1" xfId="0" applyFont="1" applyFill="1" applyBorder="1" applyAlignment="1">
      <alignment horizontal="center" vertical="center"/>
    </xf>
    <xf numFmtId="0" fontId="22" fillId="17" borderId="1" xfId="0" applyFont="1" applyFill="1" applyBorder="1" applyAlignment="1">
      <alignment horizontal="center" vertical="center"/>
    </xf>
    <xf numFmtId="0" fontId="0" fillId="17" borderId="1" xfId="0" applyFont="1" applyFill="1" applyBorder="1" applyAlignment="1">
      <alignment horizontal="center" vertical="center"/>
    </xf>
    <xf numFmtId="0" fontId="0" fillId="18" borderId="1" xfId="0" applyFont="1" applyFill="1" applyBorder="1" applyAlignment="1">
      <alignment horizontal="center" vertical="center"/>
    </xf>
    <xf numFmtId="0" fontId="10" fillId="11" borderId="1" xfId="0" applyFont="1" applyFill="1" applyBorder="1" applyAlignment="1">
      <alignment horizontal="center" vertical="center"/>
    </xf>
    <xf numFmtId="0" fontId="10" fillId="19" borderId="1" xfId="0" applyFont="1" applyFill="1" applyBorder="1" applyAlignment="1">
      <alignment horizontal="center" vertical="center"/>
    </xf>
    <xf numFmtId="0" fontId="22" fillId="18" borderId="1" xfId="0" applyFont="1" applyFill="1" applyBorder="1" applyAlignment="1">
      <alignment horizontal="center" vertical="center"/>
    </xf>
    <xf numFmtId="0" fontId="10" fillId="20" borderId="1" xfId="0" applyFont="1" applyFill="1" applyBorder="1" applyAlignment="1">
      <alignment horizontal="center" vertical="center"/>
    </xf>
    <xf numFmtId="0" fontId="10" fillId="21" borderId="1" xfId="0" applyFont="1" applyFill="1" applyBorder="1" applyAlignment="1">
      <alignment horizontal="center" vertical="center"/>
    </xf>
    <xf numFmtId="0" fontId="10" fillId="14" borderId="1" xfId="0" applyFont="1" applyFill="1" applyBorder="1" applyAlignment="1">
      <alignment horizontal="center" vertical="center"/>
    </xf>
    <xf numFmtId="0" fontId="22" fillId="20" borderId="1" xfId="0" applyFont="1" applyFill="1" applyBorder="1" applyAlignment="1">
      <alignment horizontal="center" vertical="center"/>
    </xf>
    <xf numFmtId="0" fontId="0" fillId="20" borderId="1" xfId="0" applyFont="1" applyFill="1" applyBorder="1" applyAlignment="1">
      <alignment horizontal="center" vertical="center"/>
    </xf>
    <xf numFmtId="0" fontId="0" fillId="22" borderId="1" xfId="0" applyFont="1" applyFill="1" applyBorder="1" applyAlignment="1">
      <alignment horizontal="center" vertical="center"/>
    </xf>
    <xf numFmtId="0" fontId="10" fillId="22" borderId="1" xfId="0" applyFont="1" applyFill="1" applyBorder="1" applyAlignment="1">
      <alignment horizontal="center" vertical="center"/>
    </xf>
    <xf numFmtId="0" fontId="10" fillId="23" borderId="1" xfId="0" applyFont="1" applyFill="1" applyBorder="1" applyAlignment="1">
      <alignment horizontal="center" vertical="center"/>
    </xf>
    <xf numFmtId="0" fontId="10" fillId="15" borderId="1" xfId="0" applyFont="1" applyFill="1" applyBorder="1" applyAlignment="1">
      <alignment horizontal="center" vertical="center"/>
    </xf>
    <xf numFmtId="0" fontId="10" fillId="14" borderId="20" xfId="0" applyFont="1" applyFill="1" applyBorder="1" applyAlignment="1">
      <alignment horizontal="center" vertical="center"/>
    </xf>
    <xf numFmtId="0" fontId="10" fillId="24" borderId="1" xfId="0" applyFont="1" applyFill="1" applyBorder="1" applyAlignment="1">
      <alignment horizontal="center" vertical="center"/>
    </xf>
    <xf numFmtId="0" fontId="10" fillId="24" borderId="20" xfId="0" applyFont="1" applyFill="1" applyBorder="1" applyAlignment="1">
      <alignment horizontal="center" vertical="center"/>
    </xf>
    <xf numFmtId="0" fontId="10" fillId="14" borderId="23" xfId="0" applyFont="1" applyFill="1" applyBorder="1" applyAlignment="1">
      <alignment horizontal="center" vertical="center"/>
    </xf>
    <xf numFmtId="0" fontId="10" fillId="21"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 fillId="0" borderId="45" xfId="0" applyFont="1" applyBorder="1" applyAlignment="1">
      <alignment horizontal="center" vertical="center"/>
    </xf>
    <xf numFmtId="0" fontId="20" fillId="5" borderId="38" xfId="0" applyFont="1" applyFill="1" applyBorder="1" applyAlignment="1">
      <alignment vertical="center"/>
    </xf>
    <xf numFmtId="0" fontId="20" fillId="5" borderId="39" xfId="0" applyFont="1" applyFill="1" applyBorder="1" applyAlignment="1">
      <alignment vertical="center"/>
    </xf>
    <xf numFmtId="0" fontId="25" fillId="0" borderId="1" xfId="0"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vertical="center"/>
    </xf>
    <xf numFmtId="0" fontId="0" fillId="12" borderId="19" xfId="0" applyFill="1" applyBorder="1"/>
    <xf numFmtId="0" fontId="0" fillId="0" borderId="21" xfId="0" applyBorder="1"/>
    <xf numFmtId="0" fontId="10" fillId="0" borderId="0" xfId="0" applyFont="1"/>
    <xf numFmtId="0" fontId="17" fillId="0" borderId="0" xfId="0" applyFont="1" applyBorder="1" applyAlignment="1">
      <alignment horizontal="center"/>
    </xf>
    <xf numFmtId="0" fontId="16" fillId="0" borderId="0" xfId="0" applyFont="1" applyBorder="1" applyAlignment="1">
      <alignment horizont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31" fillId="8" borderId="20" xfId="0" applyFont="1" applyFill="1" applyBorder="1" applyAlignment="1">
      <alignment horizontal="center" vertical="center" wrapText="1"/>
    </xf>
    <xf numFmtId="0" fontId="12" fillId="0" borderId="0" xfId="0" applyFont="1" applyFill="1" applyBorder="1" applyAlignment="1"/>
    <xf numFmtId="0" fontId="12" fillId="0" borderId="0" xfId="0" applyFont="1" applyFill="1" applyBorder="1" applyAlignment="1">
      <alignment horizontal="left"/>
    </xf>
    <xf numFmtId="4" fontId="12" fillId="0" borderId="0" xfId="0" applyNumberFormat="1" applyFont="1" applyFill="1" applyBorder="1"/>
    <xf numFmtId="0" fontId="25" fillId="0" borderId="1" xfId="0" applyFont="1" applyFill="1" applyBorder="1" applyAlignment="1">
      <alignment vertical="center"/>
    </xf>
    <xf numFmtId="0" fontId="22" fillId="0" borderId="1" xfId="0" applyFont="1" applyFill="1" applyBorder="1" applyAlignment="1">
      <alignment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Fill="1" applyBorder="1" applyAlignment="1">
      <alignment horizontal="left" vertical="center" wrapText="1"/>
    </xf>
    <xf numFmtId="0" fontId="0" fillId="0" borderId="0" xfId="0" applyAlignment="1">
      <alignment vertical="center"/>
    </xf>
    <xf numFmtId="0" fontId="0" fillId="0" borderId="1" xfId="0" applyFont="1" applyFill="1" applyBorder="1" applyAlignment="1">
      <alignment horizontal="left" vertical="center"/>
    </xf>
    <xf numFmtId="0" fontId="0" fillId="0" borderId="1" xfId="0" applyBorder="1" applyAlignment="1">
      <alignment horizontal="left" vertical="center" wrapText="1"/>
    </xf>
    <xf numFmtId="0" fontId="38" fillId="0" borderId="1" xfId="0" applyFont="1" applyBorder="1" applyAlignment="1">
      <alignment vertical="center" wrapText="1"/>
    </xf>
    <xf numFmtId="0" fontId="39" fillId="0" borderId="1" xfId="0" applyFont="1" applyBorder="1" applyAlignment="1">
      <alignment vertical="center" wrapText="1"/>
    </xf>
    <xf numFmtId="0" fontId="38" fillId="9" borderId="1" xfId="0" applyFont="1" applyFill="1" applyBorder="1" applyAlignment="1">
      <alignment vertical="center" wrapText="1"/>
    </xf>
    <xf numFmtId="0" fontId="38" fillId="0" borderId="1" xfId="0" applyFont="1" applyFill="1" applyBorder="1" applyAlignment="1">
      <alignment vertical="center" wrapText="1"/>
    </xf>
    <xf numFmtId="0" fontId="39" fillId="2" borderId="8" xfId="0" applyFont="1" applyFill="1" applyBorder="1" applyAlignment="1">
      <alignment vertical="center" wrapText="1"/>
    </xf>
    <xf numFmtId="0" fontId="39" fillId="0" borderId="1" xfId="0" applyFont="1" applyFill="1" applyBorder="1" applyAlignment="1">
      <alignment vertical="center" wrapText="1"/>
    </xf>
    <xf numFmtId="0" fontId="21" fillId="0" borderId="0" xfId="0" applyFont="1" applyAlignment="1">
      <alignment vertical="center"/>
    </xf>
    <xf numFmtId="0" fontId="0" fillId="0" borderId="0" xfId="0" applyAlignment="1">
      <alignment horizontal="center" vertical="center"/>
    </xf>
    <xf numFmtId="0" fontId="0" fillId="9" borderId="1" xfId="0" applyFill="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2" xfId="0" applyBorder="1" applyAlignment="1"/>
    <xf numFmtId="0" fontId="0" fillId="0" borderId="4" xfId="0" applyBorder="1" applyAlignment="1"/>
    <xf numFmtId="0" fontId="0" fillId="0" borderId="14" xfId="0" applyBorder="1" applyAlignment="1"/>
    <xf numFmtId="0" fontId="0" fillId="0" borderId="42" xfId="0" applyBorder="1" applyAlignment="1"/>
    <xf numFmtId="0" fontId="0" fillId="0" borderId="0" xfId="0" applyBorder="1"/>
    <xf numFmtId="0" fontId="0" fillId="0" borderId="0" xfId="0" applyBorder="1" applyAlignment="1"/>
    <xf numFmtId="0" fontId="0" fillId="0" borderId="32" xfId="0" applyBorder="1" applyAlignment="1"/>
    <xf numFmtId="0" fontId="1" fillId="2" borderId="8"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Border="1" applyAlignment="1">
      <alignment vertical="center" wrapText="1"/>
    </xf>
    <xf numFmtId="0" fontId="1" fillId="2"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0" xfId="0" applyFont="1" applyFill="1" applyAlignment="1">
      <alignment horizontal="center"/>
    </xf>
    <xf numFmtId="0" fontId="0" fillId="0" borderId="0" xfId="0" applyFill="1" applyAlignment="1">
      <alignment horizontal="center" vertical="center"/>
    </xf>
    <xf numFmtId="0" fontId="46" fillId="5" borderId="39" xfId="2" applyFont="1" applyFill="1" applyBorder="1" applyAlignment="1">
      <alignment vertical="center" wrapText="1"/>
    </xf>
    <xf numFmtId="0" fontId="46" fillId="5" borderId="39" xfId="2" applyFont="1" applyFill="1" applyBorder="1" applyAlignment="1">
      <alignment horizontal="center" vertical="center" wrapText="1"/>
    </xf>
    <xf numFmtId="0" fontId="47" fillId="0" borderId="1" xfId="1" applyFont="1" applyFill="1" applyBorder="1" applyAlignment="1">
      <alignment horizontal="center" vertical="center" wrapText="1"/>
    </xf>
    <xf numFmtId="0" fontId="21" fillId="3" borderId="1" xfId="0" applyFont="1" applyFill="1" applyBorder="1" applyAlignment="1">
      <alignment vertical="center" wrapText="1"/>
    </xf>
    <xf numFmtId="0" fontId="21" fillId="3" borderId="1" xfId="0" applyFont="1" applyFill="1" applyBorder="1" applyAlignment="1">
      <alignment horizontal="center" vertical="center" wrapText="1"/>
    </xf>
    <xf numFmtId="0" fontId="47" fillId="0" borderId="1" xfId="1" applyFont="1" applyFill="1" applyBorder="1" applyAlignment="1">
      <alignment vertical="center" wrapText="1"/>
    </xf>
    <xf numFmtId="0" fontId="0" fillId="2" borderId="8" xfId="0" applyFont="1" applyFill="1" applyBorder="1" applyAlignment="1">
      <alignment horizontal="center" vertical="center" wrapText="1"/>
    </xf>
    <xf numFmtId="0" fontId="0" fillId="2" borderId="8" xfId="0" applyFont="1" applyFill="1" applyBorder="1" applyAlignment="1">
      <alignment vertical="center" wrapText="1"/>
    </xf>
    <xf numFmtId="2" fontId="0" fillId="0" borderId="1" xfId="0" applyNumberFormat="1" applyFont="1" applyBorder="1" applyAlignment="1">
      <alignment vertical="center" wrapText="1"/>
    </xf>
    <xf numFmtId="0" fontId="35" fillId="0" borderId="1" xfId="1" applyFont="1" applyBorder="1" applyAlignment="1">
      <alignment vertical="center" wrapText="1"/>
    </xf>
    <xf numFmtId="0" fontId="23" fillId="0" borderId="1" xfId="1" applyFont="1" applyBorder="1" applyAlignment="1">
      <alignment vertical="center" wrapText="1"/>
    </xf>
    <xf numFmtId="0" fontId="48" fillId="5" borderId="39" xfId="2" applyFont="1" applyFill="1" applyBorder="1" applyAlignment="1">
      <alignment vertical="center" wrapText="1"/>
    </xf>
    <xf numFmtId="0" fontId="39" fillId="2" borderId="0" xfId="0" applyFont="1" applyFill="1" applyAlignment="1">
      <alignment vertical="center" wrapText="1"/>
    </xf>
    <xf numFmtId="0" fontId="38" fillId="2" borderId="8" xfId="0" applyFont="1" applyFill="1" applyBorder="1" applyAlignment="1">
      <alignment vertical="center" wrapText="1"/>
    </xf>
    <xf numFmtId="0" fontId="28" fillId="0" borderId="0" xfId="0" applyFont="1"/>
    <xf numFmtId="0" fontId="44" fillId="4" borderId="9" xfId="0" applyFont="1" applyFill="1" applyBorder="1" applyAlignment="1">
      <alignment vertical="center" wrapText="1"/>
    </xf>
    <xf numFmtId="0" fontId="44" fillId="4" borderId="9" xfId="0" applyFont="1" applyFill="1" applyBorder="1" applyAlignment="1">
      <alignment horizontal="center" vertical="center" wrapText="1"/>
    </xf>
    <xf numFmtId="0" fontId="44" fillId="4" borderId="9" xfId="0" applyFont="1" applyFill="1" applyBorder="1" applyAlignment="1">
      <alignment horizontal="center" vertical="center"/>
    </xf>
    <xf numFmtId="0" fontId="43" fillId="5" borderId="39" xfId="2" applyFont="1" applyFill="1" applyBorder="1" applyAlignment="1">
      <alignment horizontal="left" vertical="center"/>
    </xf>
    <xf numFmtId="0" fontId="33" fillId="2"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6" fillId="5" borderId="39" xfId="2" applyFont="1" applyFill="1" applyBorder="1" applyAlignment="1">
      <alignment vertical="center" wrapText="1"/>
    </xf>
    <xf numFmtId="0" fontId="1" fillId="0" borderId="1" xfId="0" applyFont="1" applyBorder="1" applyAlignment="1">
      <alignment horizontal="left" vertical="center" wrapText="1"/>
    </xf>
    <xf numFmtId="0" fontId="0" fillId="2" borderId="8" xfId="0" applyFill="1"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wrapText="1"/>
    </xf>
    <xf numFmtId="0" fontId="0" fillId="0" borderId="0" xfId="0" applyAlignment="1">
      <alignment vertical="center" wrapText="1"/>
    </xf>
    <xf numFmtId="0" fontId="0" fillId="9" borderId="1" xfId="0" applyFont="1" applyFill="1" applyBorder="1" applyAlignment="1">
      <alignment horizontal="center" vertical="center" wrapText="1"/>
    </xf>
    <xf numFmtId="0" fontId="0" fillId="9" borderId="1" xfId="0" applyFont="1" applyFill="1" applyBorder="1" applyAlignment="1">
      <alignment vertical="center" wrapText="1"/>
    </xf>
    <xf numFmtId="0" fontId="23" fillId="9" borderId="1" xfId="1" applyFont="1" applyFill="1" applyBorder="1" applyAlignment="1">
      <alignment vertical="center" wrapText="1"/>
    </xf>
    <xf numFmtId="0" fontId="0" fillId="9" borderId="1" xfId="0" applyFill="1" applyBorder="1" applyAlignment="1">
      <alignment vertical="center" wrapText="1"/>
    </xf>
    <xf numFmtId="0" fontId="0" fillId="9" borderId="0" xfId="0" applyFill="1"/>
    <xf numFmtId="0" fontId="43" fillId="4" borderId="9" xfId="0" applyFont="1" applyFill="1" applyBorder="1" applyAlignment="1">
      <alignment horizontal="center" vertical="center"/>
    </xf>
    <xf numFmtId="0" fontId="43" fillId="4" borderId="9" xfId="0" applyFont="1" applyFill="1" applyBorder="1" applyAlignment="1">
      <alignment horizontal="center" vertical="center" wrapText="1"/>
    </xf>
    <xf numFmtId="0" fontId="40" fillId="0" borderId="0" xfId="0" applyFont="1"/>
    <xf numFmtId="0" fontId="1" fillId="0" borderId="1" xfId="0" applyFont="1" applyBorder="1" applyAlignment="1">
      <alignment horizontal="left" vertical="center"/>
    </xf>
    <xf numFmtId="0" fontId="1" fillId="2" borderId="8" xfId="0" applyFont="1" applyFill="1" applyBorder="1" applyAlignment="1">
      <alignment horizontal="left" vertical="center"/>
    </xf>
    <xf numFmtId="0" fontId="1" fillId="2"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0" fillId="0" borderId="0" xfId="0" applyFont="1" applyFill="1" applyAlignment="1">
      <alignment horizontal="left" vertical="center"/>
    </xf>
    <xf numFmtId="0" fontId="0" fillId="0" borderId="1" xfId="0" applyFont="1" applyBorder="1" applyAlignment="1">
      <alignment horizontal="left" vertical="center" wrapText="1"/>
    </xf>
    <xf numFmtId="0" fontId="12" fillId="5" borderId="39" xfId="2" applyFont="1" applyFill="1" applyBorder="1" applyAlignment="1">
      <alignment horizontal="left" vertical="center"/>
    </xf>
    <xf numFmtId="0" fontId="12" fillId="5" borderId="39" xfId="2" applyFont="1" applyFill="1" applyBorder="1" applyAlignment="1">
      <alignment horizontal="left" vertical="center" wrapText="1"/>
    </xf>
    <xf numFmtId="0" fontId="0" fillId="2" borderId="8" xfId="0" applyFont="1" applyFill="1" applyBorder="1" applyAlignment="1">
      <alignment horizontal="left" vertical="center"/>
    </xf>
    <xf numFmtId="0" fontId="0" fillId="2" borderId="8" xfId="0" applyFont="1" applyFill="1" applyBorder="1" applyAlignment="1">
      <alignment horizontal="left" vertical="center" wrapText="1"/>
    </xf>
    <xf numFmtId="0" fontId="1" fillId="9" borderId="1" xfId="0" applyFont="1" applyFill="1" applyBorder="1" applyAlignment="1">
      <alignment horizontal="left" vertical="center"/>
    </xf>
    <xf numFmtId="0" fontId="0" fillId="0" borderId="0" xfId="0" applyFont="1" applyAlignment="1">
      <alignment horizontal="center"/>
    </xf>
    <xf numFmtId="0" fontId="12" fillId="5" borderId="39" xfId="2" applyFont="1" applyFill="1" applyBorder="1" applyAlignment="1">
      <alignment horizontal="center" vertical="top" wrapText="1"/>
    </xf>
    <xf numFmtId="0" fontId="33" fillId="2" borderId="8"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1" xfId="0" applyFont="1" applyBorder="1" applyAlignment="1">
      <alignment horizontal="center" vertical="center"/>
    </xf>
    <xf numFmtId="0" fontId="12" fillId="5" borderId="39" xfId="2" applyFont="1" applyFill="1" applyBorder="1" applyAlignment="1">
      <alignment horizontal="center" vertical="center" wrapText="1"/>
    </xf>
    <xf numFmtId="0" fontId="2" fillId="2" borderId="8" xfId="0" applyFont="1" applyFill="1" applyBorder="1" applyAlignment="1">
      <alignment horizontal="center" vertical="center"/>
    </xf>
    <xf numFmtId="0" fontId="12" fillId="5" borderId="39" xfId="2" applyFont="1" applyFill="1" applyBorder="1" applyAlignment="1">
      <alignment horizontal="center" vertical="center"/>
    </xf>
    <xf numFmtId="0" fontId="0" fillId="2" borderId="8"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0" fontId="2" fillId="0" borderId="0" xfId="0" applyFont="1" applyAlignment="1">
      <alignment horizontal="center" vertical="center"/>
    </xf>
    <xf numFmtId="0" fontId="0" fillId="2" borderId="1" xfId="0" applyFont="1" applyFill="1" applyBorder="1" applyAlignment="1">
      <alignment horizontal="left" vertical="center"/>
    </xf>
    <xf numFmtId="0" fontId="10" fillId="5" borderId="39" xfId="2" applyFont="1" applyFill="1" applyBorder="1" applyAlignment="1">
      <alignment horizontal="left" vertical="center" wrapText="1"/>
    </xf>
    <xf numFmtId="0" fontId="1" fillId="0" borderId="0" xfId="0" applyFont="1" applyAlignment="1">
      <alignment horizontal="left" vertical="center" wrapText="1"/>
    </xf>
    <xf numFmtId="0" fontId="0" fillId="0" borderId="0" xfId="0" applyFont="1" applyAlignment="1">
      <alignment horizontal="left" vertical="center" wrapText="1"/>
    </xf>
    <xf numFmtId="0" fontId="31" fillId="8"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20" fillId="5" borderId="4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0" fillId="12" borderId="1" xfId="0" applyFill="1" applyBorder="1" applyAlignment="1">
      <alignment horizontal="center" vertical="center"/>
    </xf>
    <xf numFmtId="0" fontId="2" fillId="0" borderId="1" xfId="0" applyFont="1" applyBorder="1" applyAlignment="1">
      <alignment horizontal="center" vertical="center"/>
    </xf>
    <xf numFmtId="0" fontId="20" fillId="5" borderId="39" xfId="0" applyFont="1" applyFill="1" applyBorder="1" applyAlignment="1">
      <alignment horizontal="center" vertical="center"/>
    </xf>
    <xf numFmtId="0" fontId="0" fillId="12" borderId="1" xfId="0" applyFill="1" applyBorder="1" applyAlignment="1">
      <alignment horizontal="center" vertical="center" wrapText="1"/>
    </xf>
    <xf numFmtId="0" fontId="0" fillId="0" borderId="1" xfId="0" applyFill="1" applyBorder="1" applyAlignment="1">
      <alignment horizontal="center" vertical="center" wrapText="1"/>
    </xf>
    <xf numFmtId="0" fontId="0" fillId="12" borderId="0" xfId="0" applyFill="1" applyAlignment="1">
      <alignment horizontal="center" vertical="center"/>
    </xf>
    <xf numFmtId="0" fontId="0" fillId="12" borderId="9" xfId="0" applyFill="1" applyBorder="1" applyAlignment="1">
      <alignment horizontal="center" vertical="center"/>
    </xf>
    <xf numFmtId="0" fontId="0" fillId="12" borderId="1" xfId="0" applyFill="1" applyBorder="1" applyAlignment="1">
      <alignment vertical="center"/>
    </xf>
    <xf numFmtId="0" fontId="0" fillId="0" borderId="9" xfId="0" applyFill="1" applyBorder="1" applyAlignment="1">
      <alignment horizontal="center" vertical="center"/>
    </xf>
    <xf numFmtId="0" fontId="0" fillId="0" borderId="9" xfId="0" applyBorder="1" applyAlignment="1">
      <alignment vertical="center" wrapText="1"/>
    </xf>
    <xf numFmtId="0" fontId="0" fillId="0" borderId="1" xfId="0" applyFill="1" applyBorder="1" applyAlignment="1">
      <alignment vertical="center"/>
    </xf>
    <xf numFmtId="0" fontId="0" fillId="0" borderId="1" xfId="0" applyBorder="1" applyAlignment="1">
      <alignment vertical="center"/>
    </xf>
    <xf numFmtId="0" fontId="0" fillId="0" borderId="8" xfId="0" applyBorder="1" applyAlignment="1">
      <alignment vertical="center" wrapText="1"/>
    </xf>
    <xf numFmtId="0" fontId="0" fillId="12" borderId="8" xfId="0" applyFill="1" applyBorder="1" applyAlignment="1">
      <alignment vertical="center"/>
    </xf>
    <xf numFmtId="0" fontId="20" fillId="5" borderId="39" xfId="0" applyFont="1" applyFill="1" applyBorder="1" applyAlignment="1">
      <alignment vertical="center" wrapText="1"/>
    </xf>
    <xf numFmtId="0" fontId="0" fillId="9" borderId="1" xfId="0" applyFill="1" applyBorder="1" applyAlignment="1">
      <alignment vertical="center"/>
    </xf>
    <xf numFmtId="0" fontId="0" fillId="9" borderId="1" xfId="0" applyFill="1" applyBorder="1" applyAlignment="1">
      <alignment horizontal="center" vertical="center" wrapText="1"/>
    </xf>
    <xf numFmtId="9" fontId="0" fillId="0" borderId="0" xfId="7" applyFont="1" applyAlignment="1">
      <alignment vertical="center"/>
    </xf>
    <xf numFmtId="0" fontId="10" fillId="6" borderId="1" xfId="0" applyFont="1" applyFill="1" applyBorder="1" applyAlignment="1">
      <alignment horizontal="center" vertical="center"/>
    </xf>
    <xf numFmtId="0" fontId="51" fillId="6" borderId="1" xfId="0" applyFont="1" applyFill="1" applyBorder="1" applyAlignment="1">
      <alignment horizontal="center" vertical="center"/>
    </xf>
    <xf numFmtId="0" fontId="0" fillId="0" borderId="0" xfId="0" applyAlignment="1">
      <alignment horizontal="left"/>
    </xf>
    <xf numFmtId="1" fontId="0" fillId="0" borderId="0" xfId="0" applyNumberFormat="1"/>
    <xf numFmtId="0" fontId="11" fillId="9" borderId="0" xfId="0" applyFont="1" applyFill="1" applyBorder="1" applyAlignment="1">
      <alignment horizontal="center" vertical="center"/>
    </xf>
    <xf numFmtId="0" fontId="37" fillId="0" borderId="19" xfId="0" applyFont="1" applyBorder="1" applyAlignment="1">
      <alignment horizontal="center" vertical="center"/>
    </xf>
    <xf numFmtId="0" fontId="23" fillId="9" borderId="1" xfId="0" applyFont="1" applyFill="1" applyBorder="1" applyAlignment="1">
      <alignment horizontal="center" vertical="center"/>
    </xf>
    <xf numFmtId="9" fontId="28" fillId="0" borderId="20" xfId="7" applyFont="1" applyBorder="1"/>
    <xf numFmtId="9" fontId="30" fillId="9" borderId="0" xfId="0" applyNumberFormat="1" applyFont="1" applyFill="1" applyBorder="1" applyAlignment="1">
      <alignment vertical="center" wrapText="1"/>
    </xf>
    <xf numFmtId="0" fontId="0" fillId="9" borderId="0" xfId="0" applyFill="1" applyBorder="1"/>
    <xf numFmtId="9" fontId="31" fillId="8" borderId="23" xfId="0" applyNumberFormat="1" applyFont="1" applyFill="1" applyBorder="1" applyAlignment="1">
      <alignment horizontal="center" vertical="center" wrapText="1"/>
    </xf>
    <xf numFmtId="1"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14" fillId="8"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2" xfId="0" applyBorder="1" applyAlignment="1">
      <alignment horizontal="center" vertical="center"/>
    </xf>
    <xf numFmtId="0" fontId="25"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22" fillId="0" borderId="1" xfId="0" applyFont="1" applyFill="1" applyBorder="1" applyAlignment="1">
      <alignment horizontal="justify" vertical="center" wrapText="1"/>
    </xf>
    <xf numFmtId="0" fontId="12" fillId="5" borderId="39" xfId="2" applyFont="1" applyFill="1" applyBorder="1" applyAlignment="1">
      <alignment horizontal="justify" vertical="center" wrapText="1"/>
    </xf>
    <xf numFmtId="0" fontId="1" fillId="2" borderId="8" xfId="0" applyFont="1" applyFill="1" applyBorder="1" applyAlignment="1">
      <alignment horizontal="justify" vertical="center" wrapText="1"/>
    </xf>
    <xf numFmtId="0" fontId="0" fillId="2" borderId="8" xfId="0" applyFont="1" applyFill="1" applyBorder="1" applyAlignment="1">
      <alignment horizontal="justify" vertical="center" wrapText="1"/>
    </xf>
    <xf numFmtId="0" fontId="0" fillId="0" borderId="1" xfId="0" applyFont="1" applyFill="1" applyBorder="1" applyAlignment="1">
      <alignment horizontal="justify" vertical="center" wrapText="1"/>
    </xf>
    <xf numFmtId="0" fontId="12" fillId="5" borderId="39" xfId="2" applyFont="1" applyFill="1" applyBorder="1" applyAlignment="1">
      <alignment horizontal="justify" vertical="center"/>
    </xf>
    <xf numFmtId="0" fontId="1" fillId="0" borderId="1" xfId="0" applyFont="1" applyBorder="1" applyAlignment="1">
      <alignment horizontal="justify" vertical="center"/>
    </xf>
    <xf numFmtId="0" fontId="1" fillId="0" borderId="1" xfId="0" applyFont="1" applyFill="1" applyBorder="1" applyAlignment="1">
      <alignment horizontal="justify" vertical="center" wrapText="1"/>
    </xf>
    <xf numFmtId="0" fontId="37" fillId="0" borderId="38" xfId="0" applyFont="1" applyBorder="1" applyAlignment="1">
      <alignment horizontal="center" vertical="center"/>
    </xf>
    <xf numFmtId="0" fontId="14" fillId="8" borderId="38" xfId="0" applyFont="1" applyFill="1" applyBorder="1" applyAlignment="1">
      <alignment horizontal="center" vertical="center" wrapText="1"/>
    </xf>
    <xf numFmtId="0" fontId="54" fillId="0" borderId="1" xfId="0" applyFont="1" applyBorder="1" applyAlignment="1">
      <alignment horizontal="center" vertical="center"/>
    </xf>
    <xf numFmtId="0" fontId="28" fillId="0" borderId="0" xfId="0" applyFont="1" applyBorder="1" applyAlignment="1">
      <alignment horizontal="center" vertical="center" wrapText="1"/>
    </xf>
    <xf numFmtId="0" fontId="28" fillId="0" borderId="1" xfId="0" applyFont="1" applyBorder="1" applyAlignment="1">
      <alignment horizontal="center"/>
    </xf>
    <xf numFmtId="9" fontId="28" fillId="0" borderId="1" xfId="0" applyNumberFormat="1" applyFont="1" applyBorder="1" applyAlignment="1">
      <alignment horizontal="center"/>
    </xf>
    <xf numFmtId="0" fontId="28" fillId="0" borderId="19" xfId="0" applyFont="1" applyBorder="1" applyAlignment="1">
      <alignment horizontal="center"/>
    </xf>
    <xf numFmtId="0" fontId="28" fillId="0" borderId="49" xfId="0" applyFont="1" applyBorder="1" applyAlignment="1">
      <alignment horizontal="center"/>
    </xf>
    <xf numFmtId="9" fontId="28" fillId="0" borderId="40" xfId="7" applyFont="1" applyBorder="1"/>
    <xf numFmtId="0" fontId="10" fillId="6" borderId="19" xfId="0" applyFont="1" applyFill="1" applyBorder="1" applyAlignment="1">
      <alignment horizontal="left" vertical="center"/>
    </xf>
    <xf numFmtId="0" fontId="0" fillId="6" borderId="1" xfId="0" applyFont="1" applyFill="1" applyBorder="1" applyAlignment="1">
      <alignment vertical="center"/>
    </xf>
    <xf numFmtId="0" fontId="0" fillId="0" borderId="19" xfId="0" applyFont="1" applyBorder="1" applyAlignment="1">
      <alignment horizontal="center" vertical="center"/>
    </xf>
    <xf numFmtId="0" fontId="0" fillId="13" borderId="19" xfId="0" applyFont="1" applyFill="1" applyBorder="1" applyAlignment="1">
      <alignment horizontal="center" vertical="center"/>
    </xf>
    <xf numFmtId="0" fontId="0" fillId="13" borderId="1" xfId="0" applyFont="1" applyFill="1" applyBorder="1" applyAlignment="1">
      <alignment horizontal="center" vertical="center"/>
    </xf>
    <xf numFmtId="0" fontId="10" fillId="6"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Border="1" applyAlignment="1">
      <alignment horizontal="center" vertical="center"/>
    </xf>
    <xf numFmtId="0" fontId="46" fillId="5" borderId="17" xfId="0" applyFont="1" applyFill="1" applyBorder="1" applyAlignment="1">
      <alignment horizontal="center" vertical="center"/>
    </xf>
    <xf numFmtId="0" fontId="46" fillId="5" borderId="17" xfId="0" applyFont="1" applyFill="1" applyBorder="1" applyAlignment="1">
      <alignment horizontal="center" vertical="center" wrapText="1"/>
    </xf>
    <xf numFmtId="0" fontId="46" fillId="17" borderId="17" xfId="0" applyFont="1" applyFill="1" applyBorder="1" applyAlignment="1">
      <alignment horizontal="center" vertical="center" wrapText="1"/>
    </xf>
    <xf numFmtId="0" fontId="46" fillId="11" borderId="17" xfId="0" applyFont="1" applyFill="1" applyBorder="1" applyAlignment="1">
      <alignment horizontal="center" vertical="center" wrapText="1"/>
    </xf>
    <xf numFmtId="0" fontId="46" fillId="20" borderId="17" xfId="0" applyFont="1" applyFill="1" applyBorder="1" applyAlignment="1">
      <alignment horizontal="center" vertical="center" wrapText="1"/>
    </xf>
    <xf numFmtId="0" fontId="46" fillId="21" borderId="17" xfId="0" applyFont="1" applyFill="1" applyBorder="1" applyAlignment="1">
      <alignment horizontal="center" vertical="center" wrapText="1"/>
    </xf>
    <xf numFmtId="0" fontId="46" fillId="14" borderId="18" xfId="0" applyFont="1" applyFill="1" applyBorder="1" applyAlignment="1">
      <alignment horizontal="center" vertical="center" wrapText="1"/>
    </xf>
    <xf numFmtId="0" fontId="46" fillId="14" borderId="17" xfId="0" applyFont="1" applyFill="1" applyBorder="1" applyAlignment="1">
      <alignment horizontal="center" vertical="center" wrapText="1"/>
    </xf>
    <xf numFmtId="0" fontId="46" fillId="5" borderId="16" xfId="0" applyFont="1" applyFill="1" applyBorder="1" applyAlignment="1">
      <alignment horizontal="center" vertical="center"/>
    </xf>
    <xf numFmtId="0" fontId="0" fillId="12" borderId="19" xfId="0" applyFill="1" applyBorder="1" applyAlignment="1">
      <alignment horizontal="center" vertical="center"/>
    </xf>
    <xf numFmtId="0" fontId="0" fillId="12" borderId="20" xfId="0" applyFill="1" applyBorder="1" applyAlignment="1">
      <alignment horizontal="center" vertical="center"/>
    </xf>
    <xf numFmtId="0" fontId="0" fillId="0" borderId="19" xfId="0" applyBorder="1" applyAlignment="1">
      <alignment horizontal="center" vertical="center"/>
    </xf>
    <xf numFmtId="0" fontId="0" fillId="0" borderId="1" xfId="0" applyFill="1" applyBorder="1" applyAlignment="1">
      <alignment horizontal="center" vertical="center"/>
    </xf>
    <xf numFmtId="0" fontId="2"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Fill="1" applyBorder="1" applyAlignment="1">
      <alignment horizontal="center" vertical="center"/>
    </xf>
    <xf numFmtId="0" fontId="0" fillId="12" borderId="1" xfId="0" applyFill="1" applyBorder="1" applyAlignment="1">
      <alignment horizontal="justify" vertical="center" wrapText="1"/>
    </xf>
    <xf numFmtId="0" fontId="0" fillId="12" borderId="1" xfId="0" applyFill="1" applyBorder="1" applyAlignment="1">
      <alignment horizontal="justify" vertical="center"/>
    </xf>
    <xf numFmtId="0" fontId="38" fillId="0" borderId="9" xfId="0" pivotButton="1" applyFont="1" applyBorder="1" applyAlignment="1">
      <alignment horizontal="center" vertical="center" wrapText="1"/>
    </xf>
    <xf numFmtId="0" fontId="38" fillId="0" borderId="9" xfId="0" applyFont="1" applyBorder="1" applyAlignment="1">
      <alignment horizontal="center" vertical="center" wrapText="1"/>
    </xf>
    <xf numFmtId="0" fontId="57" fillId="0" borderId="9" xfId="0" applyFont="1" applyBorder="1" applyAlignment="1">
      <alignment horizontal="center" vertical="center" wrapText="1"/>
    </xf>
    <xf numFmtId="1" fontId="20" fillId="5" borderId="40" xfId="0" applyNumberFormat="1" applyFont="1" applyFill="1" applyBorder="1" applyAlignment="1">
      <alignment horizontal="center" vertical="center"/>
    </xf>
    <xf numFmtId="0" fontId="11" fillId="4" borderId="16" xfId="0" applyFont="1" applyFill="1" applyBorder="1" applyAlignment="1">
      <alignment horizontal="center" vertical="center" wrapText="1"/>
    </xf>
    <xf numFmtId="1" fontId="23" fillId="9"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2" fillId="5" borderId="1" xfId="7" applyNumberFormat="1" applyFont="1" applyFill="1" applyBorder="1" applyAlignment="1">
      <alignment vertical="center"/>
    </xf>
    <xf numFmtId="0" fontId="21" fillId="0" borderId="8" xfId="0" applyFont="1" applyFill="1" applyBorder="1" applyAlignment="1">
      <alignment vertical="center" wrapText="1"/>
    </xf>
    <xf numFmtId="0" fontId="21" fillId="0" borderId="1" xfId="0" applyFont="1" applyFill="1" applyBorder="1" applyAlignment="1">
      <alignment vertical="center" wrapText="1"/>
    </xf>
    <xf numFmtId="0" fontId="21" fillId="0" borderId="1" xfId="0" applyFont="1" applyFill="1" applyBorder="1" applyAlignment="1">
      <alignment vertical="center"/>
    </xf>
    <xf numFmtId="0" fontId="21" fillId="0" borderId="15" xfId="0" applyFont="1" applyFill="1" applyBorder="1" applyAlignment="1">
      <alignment vertical="center" wrapText="1"/>
    </xf>
    <xf numFmtId="0" fontId="21" fillId="0" borderId="17" xfId="0" applyFont="1" applyFill="1" applyBorder="1" applyAlignment="1">
      <alignment vertical="center" wrapText="1"/>
    </xf>
    <xf numFmtId="0" fontId="21" fillId="0" borderId="9" xfId="0" applyFont="1" applyFill="1" applyBorder="1" applyAlignment="1">
      <alignment vertical="center" wrapText="1"/>
    </xf>
    <xf numFmtId="0" fontId="21" fillId="0" borderId="22" xfId="0" applyFont="1" applyFill="1" applyBorder="1" applyAlignment="1">
      <alignment vertical="center" wrapText="1"/>
    </xf>
    <xf numFmtId="0" fontId="21" fillId="0" borderId="1" xfId="0" applyFont="1" applyFill="1" applyBorder="1" applyAlignment="1">
      <alignment horizontal="left" vertical="center" wrapText="1"/>
    </xf>
    <xf numFmtId="0" fontId="41" fillId="0" borderId="1" xfId="0" applyFont="1" applyFill="1" applyBorder="1" applyAlignment="1">
      <alignment vertical="center" wrapText="1"/>
    </xf>
    <xf numFmtId="0" fontId="21" fillId="0" borderId="17" xfId="0" applyFont="1" applyFill="1" applyBorder="1" applyAlignment="1">
      <alignment horizontal="left" vertical="center" wrapText="1"/>
    </xf>
    <xf numFmtId="0" fontId="21" fillId="0" borderId="51" xfId="0" applyFont="1" applyFill="1" applyBorder="1" applyAlignment="1">
      <alignment vertical="center" wrapText="1"/>
    </xf>
    <xf numFmtId="0" fontId="28" fillId="0" borderId="50" xfId="0" applyFont="1" applyFill="1" applyBorder="1" applyAlignment="1">
      <alignment horizontal="center" vertical="center"/>
    </xf>
    <xf numFmtId="0" fontId="0" fillId="0" borderId="1" xfId="0" applyFont="1" applyFill="1" applyBorder="1" applyAlignment="1">
      <alignment horizontal="left" vertical="center" wrapText="1"/>
    </xf>
    <xf numFmtId="0" fontId="39" fillId="0" borderId="8" xfId="0" applyFont="1" applyFill="1" applyBorder="1" applyAlignment="1">
      <alignment vertical="center" wrapText="1"/>
    </xf>
    <xf numFmtId="0" fontId="0" fillId="0" borderId="8" xfId="0" applyFont="1" applyFill="1" applyBorder="1" applyAlignment="1">
      <alignment vertical="center" wrapText="1"/>
    </xf>
    <xf numFmtId="0" fontId="0" fillId="0" borderId="8" xfId="0" applyFont="1" applyFill="1" applyBorder="1" applyAlignment="1">
      <alignment horizontal="justify" vertical="center" wrapText="1"/>
    </xf>
    <xf numFmtId="0" fontId="10" fillId="0" borderId="39" xfId="2" applyFont="1" applyFill="1" applyBorder="1" applyAlignment="1">
      <alignment horizontal="justify" vertical="center" wrapText="1"/>
    </xf>
    <xf numFmtId="0" fontId="0" fillId="0" borderId="46" xfId="0" applyFont="1" applyFill="1" applyBorder="1" applyAlignment="1">
      <alignment horizontal="justify" vertical="center" wrapText="1"/>
    </xf>
    <xf numFmtId="0" fontId="12" fillId="5" borderId="50" xfId="0"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51" xfId="0" applyFont="1" applyFill="1" applyBorder="1" applyAlignment="1">
      <alignment horizontal="center" vertical="center"/>
    </xf>
    <xf numFmtId="0" fontId="0" fillId="0" borderId="1" xfId="0" applyBorder="1" applyAlignment="1">
      <alignment horizontal="center" vertical="center"/>
    </xf>
    <xf numFmtId="0" fontId="58" fillId="10" borderId="23" xfId="0" applyFont="1" applyFill="1" applyBorder="1" applyAlignment="1">
      <alignment horizontal="center" vertical="center"/>
    </xf>
    <xf numFmtId="3" fontId="58" fillId="10" borderId="22"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9" fontId="28" fillId="0" borderId="1" xfId="7" applyFont="1" applyFill="1" applyBorder="1"/>
    <xf numFmtId="0" fontId="28" fillId="0" borderId="56" xfId="0" applyFont="1" applyBorder="1" applyAlignment="1">
      <alignment horizontal="center"/>
    </xf>
    <xf numFmtId="9" fontId="59" fillId="0" borderId="1" xfId="7" applyFont="1" applyFill="1" applyBorder="1"/>
    <xf numFmtId="9" fontId="28" fillId="31" borderId="40" xfId="7" applyFont="1" applyFill="1" applyBorder="1"/>
    <xf numFmtId="0" fontId="3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vertical="center" wrapText="1"/>
    </xf>
    <xf numFmtId="0" fontId="0" fillId="0" borderId="40" xfId="0" applyBorder="1" applyAlignment="1">
      <alignment vertical="center" wrapText="1"/>
    </xf>
    <xf numFmtId="0" fontId="10" fillId="0" borderId="0" xfId="0" applyFont="1" applyAlignment="1">
      <alignment horizontal="center"/>
    </xf>
    <xf numFmtId="0" fontId="39" fillId="0" borderId="1" xfId="0" applyFont="1" applyBorder="1" applyAlignment="1">
      <alignment horizontal="center" vertical="center" wrapText="1"/>
    </xf>
    <xf numFmtId="0" fontId="38" fillId="9" borderId="1" xfId="0" applyFont="1" applyFill="1" applyBorder="1" applyAlignment="1">
      <alignment horizontal="center" vertical="center" wrapText="1"/>
    </xf>
    <xf numFmtId="0" fontId="0" fillId="0" borderId="0" xfId="0" applyAlignment="1">
      <alignment horizontal="center" vertical="center" wrapText="1"/>
    </xf>
    <xf numFmtId="0" fontId="3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31" borderId="1" xfId="0" applyFont="1" applyFill="1" applyBorder="1" applyAlignment="1">
      <alignment horizontal="center" vertical="center" wrapText="1"/>
    </xf>
    <xf numFmtId="0" fontId="0" fillId="31" borderId="1" xfId="0" applyFill="1" applyBorder="1" applyAlignment="1">
      <alignment horizontal="center" vertical="center"/>
    </xf>
    <xf numFmtId="0" fontId="0" fillId="31" borderId="1" xfId="0" applyFill="1" applyBorder="1" applyAlignment="1">
      <alignment horizontal="center" vertical="center" wrapText="1"/>
    </xf>
    <xf numFmtId="0" fontId="40" fillId="0" borderId="46"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vertical="center" wrapText="1"/>
    </xf>
    <xf numFmtId="0" fontId="1" fillId="0" borderId="18" xfId="0" applyFont="1" applyBorder="1" applyAlignment="1">
      <alignment horizontal="center" vertical="center" wrapText="1"/>
    </xf>
    <xf numFmtId="0" fontId="1" fillId="0" borderId="57" xfId="0" applyFont="1" applyBorder="1" applyAlignment="1">
      <alignment horizontal="center" vertical="center"/>
    </xf>
    <xf numFmtId="0" fontId="0" fillId="0" borderId="42" xfId="0" applyBorder="1" applyAlignment="1">
      <alignment horizontal="center" vertical="center" wrapText="1"/>
    </xf>
    <xf numFmtId="0" fontId="0" fillId="0" borderId="42" xfId="0" applyBorder="1" applyAlignment="1">
      <alignment horizontal="center" vertical="center"/>
    </xf>
    <xf numFmtId="0" fontId="0" fillId="0" borderId="18" xfId="0" applyBorder="1" applyAlignment="1">
      <alignment horizontal="center" vertical="center" wrapText="1"/>
    </xf>
    <xf numFmtId="0" fontId="0" fillId="0" borderId="20" xfId="0" applyBorder="1" applyAlignment="1">
      <alignment horizontal="left" vertical="center" wrapText="1"/>
    </xf>
    <xf numFmtId="0" fontId="21" fillId="0" borderId="0" xfId="0" applyFont="1" applyAlignment="1">
      <alignment vertical="center" wrapText="1"/>
    </xf>
    <xf numFmtId="0" fontId="0" fillId="0" borderId="4" xfId="0" applyBorder="1" applyAlignment="1">
      <alignment horizontal="center" vertical="center" wrapText="1"/>
    </xf>
    <xf numFmtId="0" fontId="0" fillId="0" borderId="42" xfId="0" applyBorder="1" applyAlignment="1">
      <alignment wrapText="1"/>
    </xf>
    <xf numFmtId="0" fontId="0" fillId="0" borderId="58" xfId="0" applyBorder="1" applyAlignment="1">
      <alignment horizontal="center" vertical="center" wrapText="1"/>
    </xf>
    <xf numFmtId="0" fontId="0" fillId="0" borderId="20" xfId="0" applyBorder="1" applyAlignment="1">
      <alignment horizontal="center" vertical="center"/>
    </xf>
    <xf numFmtId="0" fontId="0" fillId="0" borderId="7" xfId="0" applyBorder="1" applyAlignment="1">
      <alignment horizontal="center" vertical="center" wrapText="1"/>
    </xf>
    <xf numFmtId="0" fontId="0" fillId="0" borderId="58" xfId="0" applyBorder="1" applyAlignment="1">
      <alignment horizontal="left" vertical="center" wrapText="1"/>
    </xf>
    <xf numFmtId="0" fontId="1" fillId="0" borderId="22" xfId="0" applyFont="1" applyBorder="1" applyAlignment="1">
      <alignment horizontal="center" vertical="center"/>
    </xf>
    <xf numFmtId="0" fontId="0" fillId="0" borderId="20" xfId="0" applyBorder="1" applyAlignment="1">
      <alignment vertical="center" wrapText="1"/>
    </xf>
    <xf numFmtId="0" fontId="1" fillId="0" borderId="59" xfId="0" applyFont="1" applyBorder="1" applyAlignment="1">
      <alignment horizontal="center" vertical="center" wrapText="1"/>
    </xf>
    <xf numFmtId="0" fontId="0" fillId="0" borderId="58" xfId="0" applyBorder="1" applyAlignment="1">
      <alignment horizontal="center" wrapText="1"/>
    </xf>
    <xf numFmtId="0" fontId="21" fillId="0" borderId="23" xfId="0" applyFont="1" applyFill="1" applyBorder="1" applyAlignment="1">
      <alignment horizontal="center" vertical="center" wrapText="1"/>
    </xf>
    <xf numFmtId="0" fontId="21" fillId="0" borderId="0" xfId="0" applyFont="1" applyBorder="1" applyAlignment="1">
      <alignment vertical="center"/>
    </xf>
    <xf numFmtId="18" fontId="21" fillId="0" borderId="63" xfId="0" applyNumberFormat="1" applyFont="1" applyFill="1" applyBorder="1" applyAlignment="1">
      <alignment horizontal="center" vertical="center" wrapText="1"/>
    </xf>
    <xf numFmtId="0" fontId="38"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8" fillId="0" borderId="38" xfId="0" applyFont="1" applyBorder="1" applyAlignment="1">
      <alignment horizontal="center" vertical="center"/>
    </xf>
    <xf numFmtId="0" fontId="38" fillId="0" borderId="39" xfId="0" applyFont="1" applyBorder="1" applyAlignment="1">
      <alignment horizontal="center" vertical="center"/>
    </xf>
    <xf numFmtId="0" fontId="38" fillId="0" borderId="40" xfId="0" applyFont="1" applyBorder="1" applyAlignment="1">
      <alignment horizontal="center" vertical="center"/>
    </xf>
    <xf numFmtId="9" fontId="30" fillId="5" borderId="52" xfId="0" applyNumberFormat="1" applyFont="1" applyFill="1" applyBorder="1" applyAlignment="1">
      <alignment horizontal="center" vertical="center" wrapText="1"/>
    </xf>
    <xf numFmtId="9" fontId="30" fillId="5" borderId="55" xfId="0" applyNumberFormat="1" applyFont="1" applyFill="1" applyBorder="1" applyAlignment="1">
      <alignment horizontal="center" vertical="center" wrapText="1"/>
    </xf>
    <xf numFmtId="9" fontId="30" fillId="5" borderId="41" xfId="0" applyNumberFormat="1" applyFont="1" applyFill="1" applyBorder="1" applyAlignment="1">
      <alignment horizontal="center" vertical="center" wrapText="1"/>
    </xf>
    <xf numFmtId="0" fontId="29" fillId="5" borderId="16" xfId="0" applyFont="1" applyFill="1" applyBorder="1" applyAlignment="1">
      <alignment horizontal="center" vertical="center"/>
    </xf>
    <xf numFmtId="0" fontId="29" fillId="5" borderId="19" xfId="0" applyFont="1" applyFill="1" applyBorder="1" applyAlignment="1">
      <alignment horizontal="center" vertical="center"/>
    </xf>
    <xf numFmtId="0" fontId="52" fillId="10" borderId="21" xfId="0" applyFont="1" applyFill="1" applyBorder="1" applyAlignment="1">
      <alignment horizontal="center" vertical="center"/>
    </xf>
    <xf numFmtId="0" fontId="52" fillId="10" borderId="22" xfId="0" applyFont="1" applyFill="1" applyBorder="1" applyAlignment="1">
      <alignment horizontal="center" vertical="center"/>
    </xf>
    <xf numFmtId="0" fontId="38" fillId="0" borderId="1" xfId="0" applyFont="1" applyBorder="1" applyAlignment="1">
      <alignment horizontal="center" vertical="center" wrapText="1"/>
    </xf>
    <xf numFmtId="0" fontId="42" fillId="31" borderId="38" xfId="0" applyFont="1" applyFill="1" applyBorder="1" applyAlignment="1">
      <alignment horizontal="center" vertical="center"/>
    </xf>
    <xf numFmtId="0" fontId="42" fillId="31" borderId="40" xfId="0" applyFont="1" applyFill="1" applyBorder="1" applyAlignment="1">
      <alignment horizontal="center" vertical="center"/>
    </xf>
    <xf numFmtId="0" fontId="28" fillId="0" borderId="38" xfId="0" applyFont="1" applyBorder="1" applyAlignment="1">
      <alignment horizontal="center" vertical="center"/>
    </xf>
    <xf numFmtId="0" fontId="28" fillId="0" borderId="40" xfId="0" applyFont="1" applyBorder="1" applyAlignment="1">
      <alignment horizontal="center" vertical="center"/>
    </xf>
    <xf numFmtId="0" fontId="37"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1" fillId="0" borderId="25" xfId="0" applyFont="1" applyBorder="1" applyAlignment="1">
      <alignment horizontal="right" vertical="center" textRotation="90" wrapText="1"/>
    </xf>
    <xf numFmtId="0" fontId="46" fillId="26" borderId="38" xfId="0" applyFont="1" applyFill="1" applyBorder="1" applyAlignment="1">
      <alignment horizontal="center" vertical="center" wrapText="1"/>
    </xf>
    <xf numFmtId="0" fontId="46" fillId="27" borderId="46" xfId="0" applyFont="1" applyFill="1" applyBorder="1" applyAlignment="1">
      <alignment horizontal="center" vertical="center" wrapText="1"/>
    </xf>
    <xf numFmtId="0" fontId="46" fillId="27" borderId="8" xfId="0" applyFont="1" applyFill="1" applyBorder="1" applyAlignment="1">
      <alignment horizontal="center" vertical="center" wrapText="1"/>
    </xf>
    <xf numFmtId="0" fontId="46" fillId="29" borderId="46" xfId="0" applyFont="1" applyFill="1" applyBorder="1" applyAlignment="1">
      <alignment horizontal="center" vertical="center" wrapText="1"/>
    </xf>
    <xf numFmtId="0" fontId="46" fillId="29" borderId="8" xfId="0" applyFont="1" applyFill="1" applyBorder="1" applyAlignment="1">
      <alignment horizontal="center" vertical="center" wrapText="1"/>
    </xf>
    <xf numFmtId="0" fontId="46" fillId="28" borderId="46" xfId="0" applyFont="1" applyFill="1" applyBorder="1" applyAlignment="1">
      <alignment horizontal="center" vertical="center" wrapText="1"/>
    </xf>
    <xf numFmtId="0" fontId="46" fillId="28" borderId="8" xfId="0" applyFont="1" applyFill="1" applyBorder="1" applyAlignment="1">
      <alignment horizontal="center" vertical="center" wrapText="1"/>
    </xf>
    <xf numFmtId="0" fontId="46" fillId="14" borderId="46" xfId="0" applyFont="1" applyFill="1" applyBorder="1" applyAlignment="1">
      <alignment horizontal="center" vertical="center" wrapText="1"/>
    </xf>
    <xf numFmtId="0" fontId="46" fillId="14" borderId="8" xfId="0" applyFont="1" applyFill="1" applyBorder="1" applyAlignment="1">
      <alignment horizontal="center" vertical="center" wrapText="1"/>
    </xf>
    <xf numFmtId="9" fontId="53" fillId="5" borderId="47" xfId="0" applyNumberFormat="1" applyFont="1" applyFill="1" applyBorder="1" applyAlignment="1">
      <alignment horizontal="center" vertical="center" wrapText="1"/>
    </xf>
    <xf numFmtId="9" fontId="53" fillId="5" borderId="53" xfId="0" applyNumberFormat="1" applyFont="1" applyFill="1" applyBorder="1" applyAlignment="1">
      <alignment horizontal="center" vertical="center" wrapText="1"/>
    </xf>
    <xf numFmtId="9" fontId="53" fillId="5" borderId="54" xfId="0" applyNumberFormat="1" applyFont="1" applyFill="1" applyBorder="1" applyAlignment="1">
      <alignment horizontal="center" vertical="center" wrapText="1"/>
    </xf>
    <xf numFmtId="0" fontId="31" fillId="8" borderId="26" xfId="0" applyFont="1" applyFill="1" applyBorder="1" applyAlignment="1">
      <alignment horizontal="center" vertical="center" wrapText="1"/>
    </xf>
    <xf numFmtId="0" fontId="31" fillId="8" borderId="28" xfId="0" applyFont="1" applyFill="1" applyBorder="1" applyAlignment="1">
      <alignment horizontal="center" vertical="center" wrapText="1"/>
    </xf>
    <xf numFmtId="0" fontId="44" fillId="5" borderId="32"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4" fillId="5" borderId="42"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44" fillId="5" borderId="19" xfId="0" applyFont="1" applyFill="1" applyBorder="1" applyAlignment="1">
      <alignment horizontal="center" vertical="center"/>
    </xf>
    <xf numFmtId="0" fontId="44" fillId="5" borderId="1"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19" xfId="0" applyFont="1" applyFill="1" applyBorder="1" applyAlignment="1">
      <alignment horizontal="center" vertical="center"/>
    </xf>
    <xf numFmtId="9" fontId="15" fillId="5" borderId="17" xfId="0" applyNumberFormat="1" applyFont="1" applyFill="1" applyBorder="1" applyAlignment="1">
      <alignment horizontal="center" vertical="center" wrapText="1"/>
    </xf>
    <xf numFmtId="9" fontId="15" fillId="5" borderId="18" xfId="0" applyNumberFormat="1" applyFont="1" applyFill="1" applyBorder="1" applyAlignment="1">
      <alignment horizontal="center" vertical="center" wrapText="1"/>
    </xf>
    <xf numFmtId="0" fontId="49" fillId="0" borderId="1" xfId="0" applyFont="1" applyBorder="1" applyAlignment="1">
      <alignment horizontal="center" vertical="center"/>
    </xf>
    <xf numFmtId="0" fontId="49" fillId="0" borderId="20" xfId="0" applyFont="1" applyBorder="1" applyAlignment="1">
      <alignment horizontal="center" vertical="center"/>
    </xf>
    <xf numFmtId="14" fontId="49" fillId="0" borderId="1" xfId="0" applyNumberFormat="1" applyFont="1" applyFill="1" applyBorder="1" applyAlignment="1">
      <alignment horizontal="center" vertical="center"/>
    </xf>
    <xf numFmtId="0" fontId="49" fillId="0" borderId="1" xfId="0" applyFont="1" applyFill="1" applyBorder="1" applyAlignment="1">
      <alignment horizontal="center" vertical="center"/>
    </xf>
    <xf numFmtId="0" fontId="49" fillId="0" borderId="20"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54" fillId="0" borderId="22" xfId="0" applyFont="1" applyFill="1" applyBorder="1" applyAlignment="1">
      <alignment horizontal="center" vertical="center"/>
    </xf>
    <xf numFmtId="0" fontId="54" fillId="0" borderId="23" xfId="0" applyFont="1" applyFill="1" applyBorder="1" applyAlignment="1">
      <alignment horizontal="center" vertical="center"/>
    </xf>
    <xf numFmtId="0" fontId="17" fillId="0" borderId="10" xfId="0" applyFont="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44" fillId="5" borderId="21" xfId="0" applyFont="1" applyFill="1" applyBorder="1" applyAlignment="1">
      <alignment horizontal="center" vertical="center"/>
    </xf>
    <xf numFmtId="0" fontId="44" fillId="5" borderId="22" xfId="0" applyFont="1" applyFill="1" applyBorder="1" applyAlignment="1">
      <alignment horizontal="center" vertical="center"/>
    </xf>
    <xf numFmtId="0" fontId="12" fillId="25" borderId="0" xfId="0" applyFont="1" applyFill="1" applyAlignment="1">
      <alignment horizontal="center" vertical="center" wrapText="1"/>
    </xf>
    <xf numFmtId="0" fontId="56" fillId="0" borderId="29" xfId="0" applyFont="1" applyBorder="1" applyAlignment="1">
      <alignment horizontal="center" vertical="center" wrapText="1"/>
    </xf>
    <xf numFmtId="0" fontId="56" fillId="0" borderId="0" xfId="0" applyFont="1" applyBorder="1" applyAlignment="1">
      <alignment horizontal="center" vertical="center" wrapText="1"/>
    </xf>
    <xf numFmtId="0" fontId="46" fillId="30" borderId="0" xfId="0" applyFont="1" applyFill="1" applyBorder="1" applyAlignment="1">
      <alignment horizontal="center" wrapText="1"/>
    </xf>
    <xf numFmtId="0" fontId="46" fillId="30" borderId="34" xfId="0" applyFont="1" applyFill="1" applyBorder="1" applyAlignment="1">
      <alignment horizontal="center" wrapText="1"/>
    </xf>
    <xf numFmtId="0" fontId="55" fillId="0" borderId="0" xfId="0" applyFont="1" applyBorder="1" applyAlignment="1">
      <alignment horizontal="center" wrapText="1"/>
    </xf>
    <xf numFmtId="0" fontId="12" fillId="5" borderId="10" xfId="3" applyFont="1" applyFill="1" applyBorder="1" applyAlignment="1">
      <alignment horizontal="center" vertical="center" wrapText="1"/>
    </xf>
    <xf numFmtId="0" fontId="12" fillId="5" borderId="11" xfId="3" applyFont="1" applyFill="1" applyBorder="1" applyAlignment="1">
      <alignment horizontal="center" vertical="center"/>
    </xf>
    <xf numFmtId="0" fontId="12" fillId="5" borderId="12" xfId="3"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1" xfId="0" applyBorder="1" applyAlignment="1">
      <alignment horizontal="center" vertical="center"/>
    </xf>
    <xf numFmtId="0" fontId="40" fillId="2" borderId="38" xfId="0" applyFont="1" applyFill="1" applyBorder="1" applyAlignment="1">
      <alignment horizontal="center" vertical="center" wrapText="1"/>
    </xf>
    <xf numFmtId="0" fontId="40" fillId="2" borderId="39"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0" fillId="0" borderId="1" xfId="0" applyBorder="1" applyAlignment="1">
      <alignment horizontal="left" vertical="center" wrapText="1"/>
    </xf>
    <xf numFmtId="0" fontId="1" fillId="6" borderId="16" xfId="0" applyFont="1" applyFill="1" applyBorder="1" applyAlignment="1">
      <alignment horizontal="center" vertical="center"/>
    </xf>
    <xf numFmtId="0" fontId="1" fillId="6" borderId="19" xfId="0" applyFont="1" applyFill="1" applyBorder="1" applyAlignment="1">
      <alignment horizontal="center" vertical="center"/>
    </xf>
    <xf numFmtId="0" fontId="1" fillId="6" borderId="17" xfId="0" applyFont="1" applyFill="1" applyBorder="1" applyAlignment="1">
      <alignment horizontal="center" vertical="center"/>
    </xf>
    <xf numFmtId="0" fontId="0" fillId="0" borderId="1" xfId="0" applyFont="1" applyFill="1" applyBorder="1" applyAlignment="1">
      <alignment horizontal="left" vertical="center" wrapText="1"/>
    </xf>
    <xf numFmtId="0" fontId="0" fillId="9" borderId="1" xfId="0" applyFont="1" applyFill="1" applyBorder="1" applyAlignment="1">
      <alignment horizontal="left" vertical="center" wrapText="1"/>
    </xf>
    <xf numFmtId="0" fontId="42" fillId="6" borderId="29" xfId="0" applyFont="1" applyFill="1" applyBorder="1" applyAlignment="1">
      <alignment horizontal="center"/>
    </xf>
    <xf numFmtId="0" fontId="42" fillId="6" borderId="0" xfId="0" applyFont="1" applyFill="1" applyBorder="1" applyAlignment="1">
      <alignment horizontal="center"/>
    </xf>
    <xf numFmtId="0" fontId="0" fillId="0" borderId="1" xfId="0" applyFont="1" applyBorder="1" applyAlignment="1">
      <alignment horizontal="center" vertical="center" wrapText="1"/>
    </xf>
    <xf numFmtId="0" fontId="28" fillId="0" borderId="1" xfId="0" applyFont="1" applyBorder="1" applyAlignment="1">
      <alignment horizontal="center" vertical="center"/>
    </xf>
    <xf numFmtId="0" fontId="1" fillId="6" borderId="17"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8" xfId="0" applyFont="1" applyFill="1" applyBorder="1" applyAlignment="1">
      <alignment horizontal="center"/>
    </xf>
    <xf numFmtId="0" fontId="1" fillId="6" borderId="20" xfId="0" applyFont="1" applyFill="1" applyBorder="1" applyAlignment="1">
      <alignment horizontal="center"/>
    </xf>
    <xf numFmtId="0" fontId="1" fillId="2" borderId="1" xfId="0" applyFont="1" applyFill="1" applyBorder="1" applyAlignment="1">
      <alignment horizontal="center" vertical="center"/>
    </xf>
    <xf numFmtId="0" fontId="0" fillId="0" borderId="1" xfId="0" applyFont="1" applyFill="1" applyBorder="1" applyAlignment="1">
      <alignment horizontal="left" vertical="center"/>
    </xf>
    <xf numFmtId="0" fontId="1" fillId="2" borderId="1" xfId="0" applyFont="1" applyFill="1" applyBorder="1" applyAlignment="1">
      <alignment horizontal="left" vertical="center"/>
    </xf>
    <xf numFmtId="0" fontId="10" fillId="5" borderId="31"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5" xfId="0" applyFont="1" applyBorder="1" applyAlignment="1">
      <alignment horizontal="center" vertical="center" wrapText="1"/>
    </xf>
    <xf numFmtId="0" fontId="1" fillId="6" borderId="29" xfId="0" applyFont="1" applyFill="1" applyBorder="1" applyAlignment="1">
      <alignment horizontal="center"/>
    </xf>
    <xf numFmtId="0" fontId="1" fillId="6" borderId="0" xfId="0" applyFont="1" applyFill="1" applyBorder="1" applyAlignment="1">
      <alignment horizontal="center"/>
    </xf>
    <xf numFmtId="0" fontId="0" fillId="0" borderId="1" xfId="0" applyBorder="1" applyAlignment="1">
      <alignment horizontal="center" vertical="center" wrapText="1"/>
    </xf>
    <xf numFmtId="0" fontId="36" fillId="0" borderId="1" xfId="6" applyBorder="1" applyAlignment="1">
      <alignment horizontal="center" vertical="center" wrapText="1"/>
    </xf>
    <xf numFmtId="0" fontId="28" fillId="0" borderId="1" xfId="6" applyFont="1" applyBorder="1" applyAlignment="1">
      <alignment horizontal="center" vertical="center"/>
    </xf>
    <xf numFmtId="0" fontId="10" fillId="0" borderId="2" xfId="0" applyFont="1" applyBorder="1" applyAlignment="1">
      <alignment horizontal="center"/>
    </xf>
    <xf numFmtId="0" fontId="10" fillId="0" borderId="4" xfId="0" applyFont="1" applyBorder="1" applyAlignment="1">
      <alignment horizontal="center"/>
    </xf>
    <xf numFmtId="0" fontId="10" fillId="0" borderId="14" xfId="0" applyFont="1" applyBorder="1" applyAlignment="1">
      <alignment horizontal="center"/>
    </xf>
    <xf numFmtId="0" fontId="10" fillId="0" borderId="42" xfId="0" applyFont="1" applyBorder="1" applyAlignment="1">
      <alignment horizontal="center"/>
    </xf>
    <xf numFmtId="0" fontId="10" fillId="0" borderId="5" xfId="0" applyFont="1" applyBorder="1" applyAlignment="1">
      <alignment horizontal="center"/>
    </xf>
    <xf numFmtId="0" fontId="10" fillId="0" borderId="7" xfId="0" applyFont="1" applyBorder="1" applyAlignment="1">
      <alignment horizontal="center"/>
    </xf>
    <xf numFmtId="0" fontId="10" fillId="0" borderId="2" xfId="0" applyFont="1" applyFill="1" applyBorder="1" applyAlignment="1">
      <alignment horizontal="center"/>
    </xf>
    <xf numFmtId="0" fontId="10" fillId="0" borderId="24" xfId="0" applyFont="1" applyFill="1" applyBorder="1" applyAlignment="1">
      <alignment horizontal="center"/>
    </xf>
    <xf numFmtId="0" fontId="10" fillId="0" borderId="14" xfId="0" applyFont="1" applyFill="1" applyBorder="1" applyAlignment="1">
      <alignment horizontal="center"/>
    </xf>
    <xf numFmtId="0" fontId="10" fillId="0" borderId="25" xfId="0" applyFont="1" applyFill="1" applyBorder="1" applyAlignment="1">
      <alignment horizontal="center"/>
    </xf>
    <xf numFmtId="0" fontId="10" fillId="0" borderId="0" xfId="0" applyFont="1" applyFill="1" applyBorder="1" applyAlignment="1">
      <alignment horizontal="center"/>
    </xf>
    <xf numFmtId="0" fontId="10" fillId="0" borderId="5" xfId="0" applyFont="1" applyFill="1" applyBorder="1" applyAlignment="1">
      <alignment horizontal="center"/>
    </xf>
    <xf numFmtId="0" fontId="10" fillId="0" borderId="15" xfId="0" applyFont="1" applyFill="1" applyBorder="1" applyAlignment="1">
      <alignment horizontal="center"/>
    </xf>
    <xf numFmtId="0" fontId="42" fillId="0" borderId="35" xfId="0" applyFont="1" applyFill="1" applyBorder="1" applyAlignment="1">
      <alignment horizontal="left" vertical="center" wrapText="1"/>
    </xf>
    <xf numFmtId="0" fontId="42" fillId="0" borderId="36" xfId="0" applyFont="1" applyFill="1" applyBorder="1" applyAlignment="1">
      <alignment horizontal="left" vertical="center" wrapText="1"/>
    </xf>
    <xf numFmtId="0" fontId="42" fillId="0" borderId="37" xfId="0" applyFont="1" applyFill="1" applyBorder="1" applyAlignment="1">
      <alignment horizontal="left" vertical="center" wrapText="1"/>
    </xf>
    <xf numFmtId="0" fontId="42" fillId="0" borderId="35" xfId="0" applyFont="1" applyFill="1" applyBorder="1" applyAlignment="1">
      <alignment horizontal="center" vertical="center" wrapText="1"/>
    </xf>
    <xf numFmtId="0" fontId="42" fillId="0" borderId="36" xfId="0" applyFont="1" applyFill="1" applyBorder="1" applyAlignment="1">
      <alignment horizontal="center" vertical="center" wrapText="1"/>
    </xf>
    <xf numFmtId="0" fontId="42" fillId="0" borderId="37" xfId="0" applyFont="1" applyFill="1" applyBorder="1" applyAlignment="1">
      <alignment horizontal="center" vertical="center" wrapText="1"/>
    </xf>
    <xf numFmtId="0" fontId="45" fillId="15" borderId="10" xfId="0" applyFont="1" applyFill="1" applyBorder="1" applyAlignment="1">
      <alignment horizontal="center" vertical="center" wrapText="1"/>
    </xf>
    <xf numFmtId="0" fontId="45" fillId="15" borderId="11" xfId="0" applyFont="1" applyFill="1" applyBorder="1" applyAlignment="1">
      <alignment horizontal="center" vertical="center" wrapText="1"/>
    </xf>
    <xf numFmtId="0" fontId="45" fillId="15" borderId="12"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28" fillId="0" borderId="37"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0" borderId="60" xfId="0" applyFont="1" applyFill="1" applyBorder="1" applyAlignment="1">
      <alignment horizontal="center" vertical="center" wrapText="1"/>
    </xf>
    <xf numFmtId="0" fontId="21" fillId="0" borderId="61"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10" fillId="0" borderId="35" xfId="0" applyFont="1" applyFill="1" applyBorder="1" applyAlignment="1">
      <alignment horizontal="center"/>
    </xf>
    <xf numFmtId="0" fontId="10" fillId="0" borderId="36" xfId="0" applyFont="1" applyFill="1" applyBorder="1" applyAlignment="1">
      <alignment horizontal="center"/>
    </xf>
    <xf numFmtId="0" fontId="10" fillId="0" borderId="37" xfId="0" applyFont="1" applyFill="1" applyBorder="1" applyAlignment="1">
      <alignment horizontal="center"/>
    </xf>
    <xf numFmtId="0" fontId="28" fillId="0" borderId="48" xfId="0" applyFont="1" applyFill="1" applyBorder="1" applyAlignment="1">
      <alignment horizontal="center" vertical="center" wrapText="1"/>
    </xf>
    <xf numFmtId="0" fontId="10" fillId="5" borderId="31" xfId="0" applyFont="1" applyFill="1" applyBorder="1" applyAlignment="1">
      <alignment horizontal="center" wrapText="1"/>
    </xf>
    <xf numFmtId="0" fontId="10" fillId="5" borderId="32" xfId="0" applyFont="1" applyFill="1" applyBorder="1" applyAlignment="1">
      <alignment horizontal="center" wrapText="1"/>
    </xf>
    <xf numFmtId="0" fontId="10" fillId="5" borderId="29" xfId="0" applyFont="1" applyFill="1" applyBorder="1" applyAlignment="1">
      <alignment horizontal="center" wrapText="1"/>
    </xf>
    <xf numFmtId="0" fontId="10" fillId="5" borderId="0" xfId="0" applyFont="1" applyFill="1" applyBorder="1" applyAlignment="1">
      <alignment horizontal="center" wrapText="1"/>
    </xf>
    <xf numFmtId="0" fontId="10" fillId="5" borderId="33" xfId="0" applyFont="1" applyFill="1" applyBorder="1" applyAlignment="1">
      <alignment horizontal="center" wrapText="1"/>
    </xf>
    <xf numFmtId="0" fontId="10" fillId="5" borderId="34" xfId="0" applyFont="1" applyFill="1" applyBorder="1" applyAlignment="1">
      <alignment horizont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xf numFmtId="0" fontId="0" fillId="0" borderId="15" xfId="0" applyBorder="1" applyAlignment="1">
      <alignment horizontal="center" vertical="center" wrapText="1"/>
    </xf>
    <xf numFmtId="0" fontId="21" fillId="0" borderId="1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38" fillId="0" borderId="9" xfId="0" applyFont="1" applyBorder="1" applyAlignment="1">
      <alignment vertical="center" wrapText="1"/>
    </xf>
    <xf numFmtId="0" fontId="38" fillId="0" borderId="8" xfId="0" applyFont="1" applyBorder="1" applyAlignment="1">
      <alignment vertical="center" wrapText="1"/>
    </xf>
    <xf numFmtId="0" fontId="10" fillId="0" borderId="13" xfId="0" applyFont="1" applyFill="1" applyBorder="1" applyAlignment="1">
      <alignment horizontal="center"/>
    </xf>
    <xf numFmtId="0" fontId="0" fillId="0" borderId="13" xfId="0" applyBorder="1" applyAlignment="1">
      <alignment horizontal="center"/>
    </xf>
    <xf numFmtId="0" fontId="10" fillId="5" borderId="13" xfId="0" applyFont="1" applyFill="1" applyBorder="1" applyAlignment="1">
      <alignment horizontal="center" wrapText="1"/>
    </xf>
    <xf numFmtId="0" fontId="45" fillId="0" borderId="13" xfId="0" applyFont="1" applyBorder="1" applyAlignment="1">
      <alignment horizontal="center" vertical="center"/>
    </xf>
    <xf numFmtId="0" fontId="0" fillId="0" borderId="9"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0" fillId="0" borderId="4" xfId="0" applyFont="1" applyFill="1" applyBorder="1" applyAlignment="1">
      <alignment horizontal="center"/>
    </xf>
    <xf numFmtId="0" fontId="10" fillId="0" borderId="42" xfId="0" applyFont="1" applyFill="1" applyBorder="1" applyAlignment="1">
      <alignment horizontal="center"/>
    </xf>
    <xf numFmtId="0" fontId="10" fillId="0" borderId="7" xfId="0" applyFont="1" applyFill="1" applyBorder="1" applyAlignment="1">
      <alignment horizontal="center"/>
    </xf>
    <xf numFmtId="0" fontId="10" fillId="5" borderId="2" xfId="0" applyFont="1" applyFill="1" applyBorder="1" applyAlignment="1">
      <alignment horizontal="center" wrapText="1"/>
    </xf>
    <xf numFmtId="0" fontId="10" fillId="5" borderId="4" xfId="0" applyFont="1" applyFill="1" applyBorder="1" applyAlignment="1">
      <alignment horizontal="center" wrapText="1"/>
    </xf>
    <xf numFmtId="0" fontId="10" fillId="5" borderId="14" xfId="0" applyFont="1" applyFill="1" applyBorder="1" applyAlignment="1">
      <alignment horizontal="center" wrapText="1"/>
    </xf>
    <xf numFmtId="0" fontId="10" fillId="5" borderId="42" xfId="0" applyFont="1" applyFill="1" applyBorder="1" applyAlignment="1">
      <alignment horizontal="center" wrapText="1"/>
    </xf>
    <xf numFmtId="0" fontId="10" fillId="5" borderId="5" xfId="0" applyFont="1" applyFill="1" applyBorder="1" applyAlignment="1">
      <alignment horizontal="center" wrapText="1"/>
    </xf>
    <xf numFmtId="0" fontId="10" fillId="5" borderId="15" xfId="0" applyFont="1" applyFill="1" applyBorder="1" applyAlignment="1">
      <alignment horizontal="center" wrapText="1"/>
    </xf>
    <xf numFmtId="0" fontId="10" fillId="5" borderId="7" xfId="0" applyFont="1" applyFill="1" applyBorder="1" applyAlignment="1">
      <alignment horizontal="center" wrapText="1"/>
    </xf>
    <xf numFmtId="0" fontId="0" fillId="0" borderId="2" xfId="0" applyFont="1" applyBorder="1" applyAlignment="1">
      <alignment horizontal="center"/>
    </xf>
    <xf numFmtId="0" fontId="0" fillId="0" borderId="4" xfId="0" applyFont="1" applyBorder="1" applyAlignment="1">
      <alignment horizontal="center"/>
    </xf>
    <xf numFmtId="0" fontId="0" fillId="0" borderId="14" xfId="0" applyFont="1" applyBorder="1" applyAlignment="1">
      <alignment horizontal="center"/>
    </xf>
    <xf numFmtId="0" fontId="0" fillId="0" borderId="42" xfId="0" applyFont="1" applyBorder="1" applyAlignment="1">
      <alignment horizontal="center"/>
    </xf>
    <xf numFmtId="0" fontId="0" fillId="0" borderId="5" xfId="0" applyFont="1" applyBorder="1" applyAlignment="1">
      <alignment horizontal="center"/>
    </xf>
    <xf numFmtId="0" fontId="0" fillId="0" borderId="7" xfId="0" applyFont="1" applyBorder="1" applyAlignment="1">
      <alignment horizontal="center"/>
    </xf>
    <xf numFmtId="0" fontId="49" fillId="0" borderId="2" xfId="0" applyFont="1" applyBorder="1" applyAlignment="1">
      <alignment horizontal="center" vertical="center"/>
    </xf>
    <xf numFmtId="0" fontId="49" fillId="0" borderId="32" xfId="0" applyFont="1" applyBorder="1" applyAlignment="1">
      <alignment horizontal="center" vertical="center"/>
    </xf>
    <xf numFmtId="0" fontId="49" fillId="0" borderId="4" xfId="0" applyFont="1" applyBorder="1" applyAlignment="1">
      <alignment horizontal="center" vertical="center"/>
    </xf>
    <xf numFmtId="0" fontId="49" fillId="0" borderId="14" xfId="0" applyFont="1" applyBorder="1" applyAlignment="1">
      <alignment horizontal="center" vertical="center"/>
    </xf>
    <xf numFmtId="0" fontId="49" fillId="0" borderId="0" xfId="0" applyFont="1" applyBorder="1" applyAlignment="1">
      <alignment horizontal="center" vertical="center"/>
    </xf>
    <xf numFmtId="0" fontId="49" fillId="0" borderId="42" xfId="0" applyFont="1" applyBorder="1" applyAlignment="1">
      <alignment horizontal="center" vertical="center"/>
    </xf>
    <xf numFmtId="0" fontId="49" fillId="0" borderId="5" xfId="0" applyFont="1" applyBorder="1" applyAlignment="1">
      <alignment horizontal="center" vertical="center"/>
    </xf>
    <xf numFmtId="0" fontId="49" fillId="0" borderId="15" xfId="0" applyFont="1" applyBorder="1" applyAlignment="1">
      <alignment horizontal="center" vertical="center"/>
    </xf>
    <xf numFmtId="0" fontId="49" fillId="0" borderId="7" xfId="0" applyFont="1" applyBorder="1" applyAlignment="1">
      <alignment horizontal="center" vertical="center"/>
    </xf>
    <xf numFmtId="0" fontId="19" fillId="7" borderId="1" xfId="0" applyFont="1" applyFill="1" applyBorder="1" applyAlignment="1">
      <alignment horizontal="center" vertical="center" textRotation="90"/>
    </xf>
    <xf numFmtId="0" fontId="18" fillId="7" borderId="1" xfId="0" applyFont="1" applyFill="1" applyBorder="1" applyAlignment="1">
      <alignment horizontal="center" vertical="center" textRotation="90"/>
    </xf>
    <xf numFmtId="0" fontId="20" fillId="6" borderId="1" xfId="0" applyFont="1" applyFill="1" applyBorder="1" applyAlignment="1">
      <alignment horizontal="center" vertical="center" textRotation="90" wrapText="1"/>
    </xf>
    <xf numFmtId="0" fontId="19" fillId="7" borderId="9" xfId="0" applyFont="1" applyFill="1" applyBorder="1" applyAlignment="1">
      <alignment horizontal="center" vertical="center" textRotation="90" wrapText="1"/>
    </xf>
    <xf numFmtId="0" fontId="19" fillId="7" borderId="8" xfId="0" applyFont="1" applyFill="1" applyBorder="1" applyAlignment="1">
      <alignment horizontal="center" vertical="center" textRotation="90" wrapText="1"/>
    </xf>
    <xf numFmtId="0" fontId="0" fillId="0" borderId="2" xfId="0" applyBorder="1" applyAlignment="1">
      <alignment horizontal="center" vertical="center"/>
    </xf>
    <xf numFmtId="0" fontId="0" fillId="0" borderId="32"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42"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20" fillId="6" borderId="1" xfId="0" applyFont="1" applyFill="1" applyBorder="1" applyAlignment="1">
      <alignment horizontal="center" vertical="center" textRotation="90"/>
    </xf>
    <xf numFmtId="0" fontId="20" fillId="6" borderId="38" xfId="0" applyFont="1" applyFill="1" applyBorder="1" applyAlignment="1">
      <alignment horizontal="center" vertical="center" textRotation="90"/>
    </xf>
    <xf numFmtId="0" fontId="0" fillId="0" borderId="46" xfId="0" applyBorder="1" applyAlignment="1">
      <alignment horizontal="center" vertical="center" wrapText="1"/>
    </xf>
    <xf numFmtId="0" fontId="0" fillId="0" borderId="8" xfId="0" applyBorder="1" applyAlignment="1">
      <alignment horizontal="center" vertical="center" wrapText="1"/>
    </xf>
    <xf numFmtId="0" fontId="10" fillId="0" borderId="32" xfId="0" applyFont="1" applyFill="1" applyBorder="1" applyAlignment="1">
      <alignment horizontal="center"/>
    </xf>
    <xf numFmtId="0" fontId="0" fillId="0" borderId="19" xfId="0" applyFont="1" applyBorder="1" applyAlignment="1">
      <alignment horizontal="center" vertical="center"/>
    </xf>
    <xf numFmtId="0" fontId="0" fillId="0" borderId="1" xfId="0"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10" fillId="0" borderId="3" xfId="0" applyFont="1" applyFill="1" applyBorder="1" applyAlignment="1">
      <alignment horizontal="center"/>
    </xf>
    <xf numFmtId="0" fontId="10" fillId="0" borderId="43" xfId="0" applyFont="1" applyFill="1" applyBorder="1" applyAlignment="1">
      <alignment horizontal="center"/>
    </xf>
    <xf numFmtId="0" fontId="10" fillId="0" borderId="6" xfId="0" applyFont="1" applyFill="1" applyBorder="1" applyAlignment="1">
      <alignment horizontal="center"/>
    </xf>
  </cellXfs>
  <cellStyles count="8">
    <cellStyle name="Hipervínculo" xfId="6" builtinId="8"/>
    <cellStyle name="Normal" xfId="0" builtinId="0"/>
    <cellStyle name="Normal 2" xfId="1"/>
    <cellStyle name="Normal 2 2" xfId="2"/>
    <cellStyle name="Normal 3" xfId="3"/>
    <cellStyle name="Normal 4" xfId="4"/>
    <cellStyle name="Normal 5" xfId="5"/>
    <cellStyle name="Porcentaje" xfId="7" builtinId="5"/>
  </cellStyles>
  <dxfs count="48">
    <dxf>
      <font>
        <strike val="0"/>
        <outline val="0"/>
        <shadow val="0"/>
        <u val="none"/>
        <vertAlign val="baseline"/>
        <name val="Calibri"/>
        <scheme val="minor"/>
      </font>
      <alignment horizontal="justify" vertical="center" textRotation="0" wrapText="1" relativeIndent="0" justifyLastLine="0" shrinkToFit="0" readingOrder="0"/>
      <border diagonalUp="0" diagonalDown="0" outline="0">
        <left style="medium">
          <color indexed="64"/>
        </left>
        <right/>
        <top style="medium">
          <color indexed="64"/>
        </top>
        <bottom style="medium">
          <color indexed="64"/>
        </bottom>
      </border>
    </dxf>
    <dxf>
      <font>
        <strike val="0"/>
        <outline val="0"/>
        <shadow val="0"/>
        <u val="none"/>
        <vertAlign val="baseline"/>
        <name val="Calibri"/>
        <scheme val="minor"/>
      </font>
      <numFmt numFmtId="1" formatCode="0"/>
      <alignment horizontal="center" vertical="center" textRotation="0" wrapText="1" relativeIndent="0" justifyLastLine="0" shrinkToFit="0"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horizontal="center" vertical="center" textRotation="0" wrapText="1" relativeIndent="0" justifyLastLine="0" shrinkToFit="0" readingOrder="0"/>
      <border diagonalUp="0" diagonalDown="0" outline="0">
        <left/>
        <right style="medium">
          <color indexed="64"/>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dxf>
    <dxf>
      <border outline="0">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rgb="FFCC66FF"/>
        </patternFill>
      </fill>
      <alignment horizontal="center" vertical="center" textRotation="0" wrapText="0" relativeIndent="0" justifyLastLine="0" shrinkToFit="0" readingOrder="0"/>
      <border diagonalUp="0" diagonalDown="0" outline="0">
        <left style="medium">
          <color indexed="64"/>
        </left>
        <right style="medium">
          <color indexed="64"/>
        </right>
        <top/>
        <bottom/>
      </border>
    </dxf>
    <dxf>
      <font>
        <sz val="8"/>
      </font>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alignment horizontal="center" readingOrder="0"/>
    </dxf>
    <dxf>
      <alignment horizontal="center" readingOrder="0"/>
    </dxf>
    <dxf>
      <alignment vertical="center" readingOrder="0"/>
    </dxf>
    <dxf>
      <alignment vertical="center" readingOrder="0"/>
    </dxf>
    <dxf>
      <font>
        <sz val="9"/>
      </font>
    </dxf>
    <dxf>
      <font>
        <sz val="9"/>
      </font>
    </dxf>
    <dxf>
      <alignment vertical="center" readingOrder="0"/>
    </dxf>
    <dxf>
      <alignment vertical="center" readingOrder="0"/>
    </dxf>
    <dxf>
      <alignment wrapText="1" readingOrder="0"/>
    </dxf>
    <dxf>
      <alignment wrapText="1"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ont>
        <b/>
      </font>
    </dxf>
    <dxf>
      <font>
        <b/>
      </font>
    </dxf>
    <dxf>
      <fill>
        <patternFill patternType="solid">
          <bgColor rgb="FF8F45C7"/>
        </patternFill>
      </fill>
    </dxf>
    <dxf>
      <fill>
        <patternFill patternType="solid">
          <bgColor rgb="FF8F45C7"/>
        </patternFill>
      </fill>
    </dxf>
    <dxf>
      <fill>
        <patternFill patternType="solid">
          <bgColor rgb="FF8F45C7"/>
        </patternFill>
      </fill>
    </dxf>
    <dxf>
      <fill>
        <patternFill patternType="solid">
          <bgColor rgb="FF8F45C7"/>
        </patternFill>
      </fill>
    </dxf>
    <dxf>
      <font>
        <color theme="0"/>
      </font>
    </dxf>
    <dxf>
      <font>
        <color theme="0"/>
      </font>
    </dxf>
    <dxf>
      <alignment horizontal="center" readingOrder="0"/>
    </dxf>
    <dxf>
      <alignment horizontal="center" readingOrder="0"/>
    </dxf>
    <dxf>
      <font>
        <b/>
      </font>
    </dxf>
    <dxf>
      <font>
        <b/>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47"/>
      <tableStyleElement type="headerRow" dxfId="46"/>
    </tableStyle>
  </tableStyles>
  <colors>
    <mruColors>
      <color rgb="FF0099CC"/>
      <color rgb="FF8F45C7"/>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70" baseline="0">
                <a:solidFill>
                  <a:schemeClr val="dk1">
                    <a:lumMod val="50000"/>
                    <a:lumOff val="50000"/>
                  </a:schemeClr>
                </a:solidFill>
                <a:latin typeface="+mn-lt"/>
                <a:ea typeface="+mn-ea"/>
                <a:cs typeface="+mn-cs"/>
              </a:defRPr>
            </a:pPr>
            <a:r>
              <a:rPr lang="es-ES" b="1"/>
              <a:t>BRECHA ANEXO A ISO 27001:2013</a:t>
            </a:r>
          </a:p>
        </c:rich>
      </c:tx>
      <c:overlay val="0"/>
      <c:spPr>
        <a:noFill/>
        <a:ln>
          <a:noFill/>
        </a:ln>
        <a:effectLst/>
      </c:spPr>
    </c:title>
    <c:autoTitleDeleted val="0"/>
    <c:plotArea>
      <c:layout>
        <c:manualLayout>
          <c:layoutTarget val="inner"/>
          <c:xMode val="edge"/>
          <c:yMode val="edge"/>
          <c:x val="0.31412572587029908"/>
          <c:y val="0.18953981875861023"/>
          <c:w val="0.34482385326571247"/>
          <c:h val="0.65782206999405968"/>
        </c:manualLayout>
      </c:layout>
      <c:radarChart>
        <c:radarStyle val="marker"/>
        <c:varyColors val="0"/>
        <c:ser>
          <c:idx val="2"/>
          <c:order val="0"/>
          <c:tx>
            <c:strRef>
              <c:f>PORTADA!$F$18</c:f>
              <c:strCache>
                <c:ptCount val="1"/>
                <c:pt idx="0">
                  <c:v>Calificación Actual</c:v>
                </c:pt>
              </c:strCache>
            </c:strRef>
          </c:tx>
          <c:spPr>
            <a:ln w="50800" cap="rnd" cmpd="sng" algn="ctr">
              <a:solidFill>
                <a:schemeClr val="accent6">
                  <a:alpha val="30000"/>
                </a:schemeClr>
              </a:solidFill>
              <a:round/>
            </a:ln>
            <a:effectLst/>
          </c:spPr>
          <c:marker>
            <c:symbol val="circle"/>
            <c:size val="4"/>
            <c:spPr>
              <a:solidFill>
                <a:schemeClr val="accent6"/>
              </a:solidFill>
              <a:ln w="12700" cap="flat" cmpd="sng" algn="ctr">
                <a:solidFill>
                  <a:schemeClr val="lt1"/>
                </a:solidFill>
                <a:round/>
              </a:ln>
              <a:effectLst/>
            </c:spPr>
          </c:marker>
          <c:cat>
            <c:strRef>
              <c:f>PORTADA!$C$19:$C$32</c:f>
              <c:strCache>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Cache>
            </c:strRef>
          </c:cat>
          <c:val>
            <c:numRef>
              <c:f>PORTADA!$F$19:$F$32</c:f>
              <c:numCache>
                <c:formatCode>General</c:formatCode>
                <c:ptCount val="14"/>
                <c:pt idx="0">
                  <c:v>20</c:v>
                </c:pt>
                <c:pt idx="1">
                  <c:v>20</c:v>
                </c:pt>
                <c:pt idx="2">
                  <c:v>20</c:v>
                </c:pt>
                <c:pt idx="3">
                  <c:v>20</c:v>
                </c:pt>
                <c:pt idx="4">
                  <c:v>40</c:v>
                </c:pt>
                <c:pt idx="5">
                  <c:v>0</c:v>
                </c:pt>
                <c:pt idx="6">
                  <c:v>40</c:v>
                </c:pt>
                <c:pt idx="7">
                  <c:v>20</c:v>
                </c:pt>
                <c:pt idx="8">
                  <c:v>40</c:v>
                </c:pt>
                <c:pt idx="9">
                  <c:v>20</c:v>
                </c:pt>
                <c:pt idx="10">
                  <c:v>0</c:v>
                </c:pt>
                <c:pt idx="11">
                  <c:v>20</c:v>
                </c:pt>
                <c:pt idx="12" formatCode="0">
                  <c:v>0</c:v>
                </c:pt>
                <c:pt idx="13">
                  <c:v>20</c:v>
                </c:pt>
              </c:numCache>
            </c:numRef>
          </c:val>
        </c:ser>
        <c:ser>
          <c:idx val="3"/>
          <c:order val="1"/>
          <c:tx>
            <c:strRef>
              <c:f>PORTADA!$G$18</c:f>
              <c:strCache>
                <c:ptCount val="1"/>
                <c:pt idx="0">
                  <c:v>Calificación Objetivo</c:v>
                </c:pt>
              </c:strCache>
            </c:strRef>
          </c:tx>
          <c:spPr>
            <a:ln w="50800" cap="rnd" cmpd="sng" algn="ctr">
              <a:solidFill>
                <a:schemeClr val="accent2">
                  <a:lumMod val="60000"/>
                  <a:alpha val="30000"/>
                </a:schemeClr>
              </a:solidFill>
              <a:round/>
            </a:ln>
            <a:effectLst/>
          </c:spPr>
          <c:marker>
            <c:symbol val="circle"/>
            <c:size val="4"/>
            <c:spPr>
              <a:solidFill>
                <a:schemeClr val="accent2">
                  <a:lumMod val="60000"/>
                </a:schemeClr>
              </a:solidFill>
              <a:ln w="12700" cap="flat" cmpd="sng" algn="ctr">
                <a:solidFill>
                  <a:schemeClr val="lt1"/>
                </a:solidFill>
                <a:round/>
              </a:ln>
              <a:effectLst/>
            </c:spPr>
          </c:marker>
          <c:cat>
            <c:strRef>
              <c:f>PORTADA!$C$19:$C$32</c:f>
              <c:strCache>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Cache>
            </c:strRef>
          </c:cat>
          <c:val>
            <c:numRef>
              <c:f>PORTADA!$G$19:$G$32</c:f>
              <c:numCache>
                <c:formatCode>General</c:formatCode>
                <c:ptCount val="14"/>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numCache>
            </c:numRef>
          </c:val>
        </c:ser>
        <c:dLbls>
          <c:showLegendKey val="0"/>
          <c:showVal val="0"/>
          <c:showCatName val="0"/>
          <c:showSerName val="0"/>
          <c:showPercent val="0"/>
          <c:showBubbleSize val="0"/>
        </c:dLbls>
        <c:axId val="-1081656016"/>
        <c:axId val="-1081655472"/>
      </c:radarChart>
      <c:catAx>
        <c:axId val="-108165601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s-CO"/>
          </a:p>
        </c:txPr>
        <c:crossAx val="-1081655472"/>
        <c:crosses val="autoZero"/>
        <c:auto val="1"/>
        <c:lblAlgn val="ctr"/>
        <c:lblOffset val="100"/>
        <c:noMultiLvlLbl val="0"/>
      </c:catAx>
      <c:valAx>
        <c:axId val="-1081655472"/>
        <c:scaling>
          <c:orientation val="minMax"/>
          <c:max val="10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s-CO"/>
          </a:p>
        </c:txPr>
        <c:crossAx val="-1081656016"/>
        <c:crosses val="autoZero"/>
        <c:crossBetween val="between"/>
        <c:majorUnit val="20"/>
        <c:minorUnit val="20"/>
      </c:valAx>
      <c:spPr>
        <a:noFill/>
        <a:ln>
          <a:noFill/>
        </a:ln>
        <a:effectLst/>
      </c:spPr>
    </c:plotArea>
    <c:legend>
      <c:legendPos val="t"/>
      <c:layout>
        <c:manualLayout>
          <c:xMode val="edge"/>
          <c:yMode val="edge"/>
          <c:x val="0.31040873992559936"/>
          <c:y val="0.93268057784911718"/>
          <c:w val="0.38254810702301256"/>
          <c:h val="5.44358648717297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s-CO"/>
        </a:p>
      </c:txPr>
    </c:legend>
    <c:plotVisOnly val="1"/>
    <c:dispBlanksAs val="gap"/>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AVANCE CICLO DE FUNCIONAMIENTO DEL MODELO DE OPERACIÓN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PORTADA!$C$39</c:f>
              <c:strCache>
                <c:ptCount val="1"/>
                <c:pt idx="0">
                  <c:v>Planificación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PORTADA!$E$38:$G$38</c:f>
              <c:strCache>
                <c:ptCount val="3"/>
                <c:pt idx="0">
                  <c:v>% de Avance Actual Entidad</c:v>
                </c:pt>
                <c:pt idx="1">
                  <c:v>% Avance Esperado</c:v>
                </c:pt>
                <c:pt idx="2">
                  <c:v>% de Avance Total MSPI</c:v>
                </c:pt>
              </c:strCache>
            </c:strRef>
          </c:cat>
          <c:val>
            <c:numRef>
              <c:f>PORTADA!$E$39:$G$39</c:f>
              <c:numCache>
                <c:formatCode>0%</c:formatCode>
                <c:ptCount val="3"/>
                <c:pt idx="0">
                  <c:v>0.05</c:v>
                </c:pt>
                <c:pt idx="1">
                  <c:v>0.1</c:v>
                </c:pt>
                <c:pt idx="2">
                  <c:v>0.05</c:v>
                </c:pt>
              </c:numCache>
            </c:numRef>
          </c:val>
        </c:ser>
        <c:ser>
          <c:idx val="1"/>
          <c:order val="1"/>
          <c:tx>
            <c:strRef>
              <c:f>PORTADA!$C$40</c:f>
              <c:strCache>
                <c:ptCount val="1"/>
                <c:pt idx="0">
                  <c:v>Implementación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PORTADA!$E$38:$G$38</c:f>
              <c:strCache>
                <c:ptCount val="3"/>
                <c:pt idx="0">
                  <c:v>% de Avance Actual Entidad</c:v>
                </c:pt>
                <c:pt idx="1">
                  <c:v>% Avance Esperado</c:v>
                </c:pt>
                <c:pt idx="2">
                  <c:v>% de Avance Total MSPI</c:v>
                </c:pt>
              </c:strCache>
            </c:strRef>
          </c:cat>
          <c:val>
            <c:numRef>
              <c:f>PORTADA!$E$40:$G$40</c:f>
              <c:numCache>
                <c:formatCode>0%</c:formatCode>
                <c:ptCount val="3"/>
                <c:pt idx="0">
                  <c:v>0.15</c:v>
                </c:pt>
                <c:pt idx="1">
                  <c:v>0.3</c:v>
                </c:pt>
                <c:pt idx="2">
                  <c:v>0.15</c:v>
                </c:pt>
              </c:numCache>
            </c:numRef>
          </c:val>
        </c:ser>
        <c:ser>
          <c:idx val="2"/>
          <c:order val="2"/>
          <c:tx>
            <c:strRef>
              <c:f>PORTADA!$C$41</c:f>
              <c:strCache>
                <c:ptCount val="1"/>
                <c:pt idx="0">
                  <c:v>Evaluación de desempeño</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PORTADA!$E$38:$G$38</c:f>
              <c:strCache>
                <c:ptCount val="3"/>
                <c:pt idx="0">
                  <c:v>% de Avance Actual Entidad</c:v>
                </c:pt>
                <c:pt idx="1">
                  <c:v>% Avance Esperado</c:v>
                </c:pt>
                <c:pt idx="2">
                  <c:v>% de Avance Total MSPI</c:v>
                </c:pt>
              </c:strCache>
            </c:strRef>
          </c:cat>
          <c:val>
            <c:numRef>
              <c:f>PORTADA!$E$41:$G$41</c:f>
              <c:numCache>
                <c:formatCode>0%</c:formatCode>
                <c:ptCount val="3"/>
                <c:pt idx="0">
                  <c:v>0</c:v>
                </c:pt>
                <c:pt idx="1">
                  <c:v>0.5</c:v>
                </c:pt>
                <c:pt idx="2">
                  <c:v>0</c:v>
                </c:pt>
              </c:numCache>
            </c:numRef>
          </c:val>
        </c:ser>
        <c:ser>
          <c:idx val="3"/>
          <c:order val="3"/>
          <c:tx>
            <c:strRef>
              <c:f>PORTADA!$C$42</c:f>
              <c:strCache>
                <c:ptCount val="1"/>
                <c:pt idx="0">
                  <c:v>Mejora continua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invertIfNegative val="0"/>
          <c:dLbls>
            <c:delete val="1"/>
          </c:dLbls>
          <c:cat>
            <c:strRef>
              <c:f>PORTADA!$E$38:$G$38</c:f>
              <c:strCache>
                <c:ptCount val="3"/>
                <c:pt idx="0">
                  <c:v>% de Avance Actual Entidad</c:v>
                </c:pt>
                <c:pt idx="1">
                  <c:v>% Avance Esperado</c:v>
                </c:pt>
                <c:pt idx="2">
                  <c:v>% de Avance Total MSPI</c:v>
                </c:pt>
              </c:strCache>
            </c:strRef>
          </c:cat>
          <c:val>
            <c:numRef>
              <c:f>PORTADA!$E$42:$G$42</c:f>
              <c:numCache>
                <c:formatCode>0%</c:formatCode>
                <c:ptCount val="3"/>
                <c:pt idx="0">
                  <c:v>0</c:v>
                </c:pt>
                <c:pt idx="1">
                  <c:v>0.65</c:v>
                </c:pt>
                <c:pt idx="2">
                  <c:v>0</c:v>
                </c:pt>
              </c:numCache>
            </c:numRef>
          </c:val>
        </c:ser>
        <c:dLbls>
          <c:showLegendKey val="0"/>
          <c:showVal val="1"/>
          <c:showCatName val="0"/>
          <c:showSerName val="0"/>
          <c:showPercent val="0"/>
          <c:showBubbleSize val="0"/>
        </c:dLbls>
        <c:gapWidth val="150"/>
        <c:shape val="box"/>
        <c:axId val="-912201280"/>
        <c:axId val="-912201824"/>
        <c:axId val="0"/>
      </c:bar3DChart>
      <c:catAx>
        <c:axId val="-9122012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912201824"/>
        <c:crossesAt val="0"/>
        <c:auto val="1"/>
        <c:lblAlgn val="ctr"/>
        <c:lblOffset val="100"/>
        <c:noMultiLvlLbl val="0"/>
      </c:catAx>
      <c:valAx>
        <c:axId val="-912201824"/>
        <c:scaling>
          <c:orientation val="minMax"/>
          <c:max val="1"/>
          <c:min val="0"/>
        </c:scaling>
        <c:delete val="0"/>
        <c:axPos val="l"/>
        <c:majorGridlines>
          <c:spPr>
            <a:ln w="9525" cap="flat" cmpd="sng" algn="ctr">
              <a:solidFill>
                <a:schemeClr val="tx2">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91220128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[Instrumento de evaluación  MSPI 2016  Actualizado.xlsx]PORTADA!Tabla dinámica6</c:name>
    <c:fmtId val="17"/>
  </c:pivotSource>
  <c:chart>
    <c:title>
      <c:tx>
        <c:rich>
          <a:bodyPr rot="0" spcFirstLastPara="1" vertOverflow="ellipsis" vert="horz" wrap="square" anchor="ctr" anchorCtr="1"/>
          <a:lstStyle/>
          <a:p>
            <a:pPr>
              <a:defRPr sz="2400" b="0" i="0" u="none" strike="noStrike" kern="1200" cap="none" spc="50" baseline="0">
                <a:solidFill>
                  <a:schemeClr val="dk1"/>
                </a:solidFill>
                <a:latin typeface="+mn-lt"/>
                <a:ea typeface="+mn-ea"/>
                <a:cs typeface="+mn-cs"/>
              </a:defRPr>
            </a:pPr>
            <a:r>
              <a:rPr lang="es-CO" sz="2400">
                <a:solidFill>
                  <a:schemeClr val="dk1"/>
                </a:solidFill>
                <a:latin typeface="+mn-lt"/>
                <a:ea typeface="+mn-ea"/>
                <a:cs typeface="+mn-cs"/>
              </a:rPr>
              <a:t> FRAMEWORK CIBERSEGURIDAD NIST</a:t>
            </a:r>
            <a:endParaRPr lang="es-CO" sz="2400"/>
          </a:p>
        </c:rich>
      </c:tx>
      <c:layout/>
      <c:overlay val="0"/>
      <c:spPr>
        <a:solidFill>
          <a:schemeClr val="lt1"/>
        </a:solidFill>
        <a:ln w="12700" cap="flat" cmpd="sng" algn="ctr">
          <a:solidFill>
            <a:schemeClr val="accent3"/>
          </a:solidFill>
          <a:prstDash val="solid"/>
          <a:miter lim="800000"/>
        </a:ln>
        <a:effectLst/>
      </c:spPr>
    </c:title>
    <c:autoTitleDeleted val="0"/>
    <c:pivotFmts>
      <c:pivotFmt>
        <c:idx val="0"/>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
        <c:idx val="1"/>
        <c:spPr>
          <a:ln w="28575" cap="rnd">
            <a:solidFill>
              <a:schemeClr val="accent2"/>
            </a:solidFill>
          </a:ln>
          <a:effectLst>
            <a:glow rad="76200">
              <a:schemeClr val="accent2">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pivotFmt>
    </c:pivotFmts>
    <c:plotArea>
      <c:layout/>
      <c:radarChart>
        <c:radarStyle val="marker"/>
        <c:varyColors val="0"/>
        <c:ser>
          <c:idx val="0"/>
          <c:order val="0"/>
          <c:tx>
            <c:strRef>
              <c:f>PORTADA!$C$95</c:f>
              <c:strCache>
                <c:ptCount val="1"/>
                <c:pt idx="0">
                  <c:v>CALIFICACIÓN ENTIDAD</c:v>
                </c:pt>
              </c:strCache>
            </c:strRef>
          </c:tx>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PORTADA!$B$96:$B$100</c:f>
              <c:strCache>
                <c:ptCount val="5"/>
                <c:pt idx="0">
                  <c:v>IDENTIFICAR</c:v>
                </c:pt>
                <c:pt idx="1">
                  <c:v>PROTEGER</c:v>
                </c:pt>
                <c:pt idx="2">
                  <c:v>DETECTAR</c:v>
                </c:pt>
                <c:pt idx="3">
                  <c:v>RESPONDER</c:v>
                </c:pt>
                <c:pt idx="4">
                  <c:v>RECUPERAR</c:v>
                </c:pt>
              </c:strCache>
            </c:strRef>
          </c:cat>
          <c:val>
            <c:numRef>
              <c:f>PORTADA!$C$96:$C$100</c:f>
              <c:numCache>
                <c:formatCode>0</c:formatCode>
                <c:ptCount val="5"/>
                <c:pt idx="0">
                  <c:v>0</c:v>
                </c:pt>
                <c:pt idx="1">
                  <c:v>0</c:v>
                </c:pt>
                <c:pt idx="2">
                  <c:v>0</c:v>
                </c:pt>
                <c:pt idx="3">
                  <c:v>0</c:v>
                </c:pt>
                <c:pt idx="4">
                  <c:v>0</c:v>
                </c:pt>
              </c:numCache>
            </c:numRef>
          </c:val>
        </c:ser>
        <c:ser>
          <c:idx val="1"/>
          <c:order val="1"/>
          <c:tx>
            <c:strRef>
              <c:f>PORTADA!$D$95</c:f>
              <c:strCache>
                <c:ptCount val="1"/>
                <c:pt idx="0">
                  <c:v>NIVEL IDEAL CSF</c:v>
                </c:pt>
              </c:strCache>
            </c:strRef>
          </c:tx>
          <c:spPr>
            <a:ln w="28575" cap="rnd">
              <a:solidFill>
                <a:schemeClr val="accent2"/>
              </a:solidFill>
            </a:ln>
            <a:effectLst>
              <a:glow rad="76200">
                <a:schemeClr val="accent2">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cat>
            <c:strRef>
              <c:f>PORTADA!$B$96:$B$100</c:f>
              <c:strCache>
                <c:ptCount val="5"/>
                <c:pt idx="0">
                  <c:v>IDENTIFICAR</c:v>
                </c:pt>
                <c:pt idx="1">
                  <c:v>PROTEGER</c:v>
                </c:pt>
                <c:pt idx="2">
                  <c:v>DETECTAR</c:v>
                </c:pt>
                <c:pt idx="3">
                  <c:v>RESPONDER</c:v>
                </c:pt>
                <c:pt idx="4">
                  <c:v>RECUPERAR</c:v>
                </c:pt>
              </c:strCache>
            </c:strRef>
          </c:cat>
          <c:val>
            <c:numRef>
              <c:f>PORTADA!$D$96:$D$100</c:f>
              <c:numCache>
                <c:formatCode>General</c:formatCode>
                <c:ptCount val="5"/>
                <c:pt idx="0">
                  <c:v>60</c:v>
                </c:pt>
                <c:pt idx="1">
                  <c:v>60</c:v>
                </c:pt>
                <c:pt idx="2">
                  <c:v>60</c:v>
                </c:pt>
                <c:pt idx="3">
                  <c:v>60</c:v>
                </c:pt>
                <c:pt idx="4">
                  <c:v>60</c:v>
                </c:pt>
              </c:numCache>
            </c:numRef>
          </c:val>
        </c:ser>
        <c:dLbls>
          <c:showLegendKey val="0"/>
          <c:showVal val="0"/>
          <c:showCatName val="0"/>
          <c:showSerName val="0"/>
          <c:showPercent val="0"/>
          <c:showBubbleSize val="0"/>
        </c:dLbls>
        <c:axId val="-912199648"/>
        <c:axId val="-914914336"/>
      </c:radarChart>
      <c:catAx>
        <c:axId val="-912199648"/>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accent4">
                    <a:lumMod val="20000"/>
                    <a:lumOff val="80000"/>
                  </a:schemeClr>
                </a:solidFill>
                <a:latin typeface="+mn-lt"/>
                <a:ea typeface="+mn-ea"/>
                <a:cs typeface="+mn-cs"/>
              </a:defRPr>
            </a:pPr>
            <a:endParaRPr lang="es-CO"/>
          </a:p>
        </c:txPr>
        <c:crossAx val="-914914336"/>
        <c:crosses val="autoZero"/>
        <c:auto val="1"/>
        <c:lblAlgn val="ctr"/>
        <c:lblOffset val="100"/>
        <c:noMultiLvlLbl val="0"/>
      </c:catAx>
      <c:valAx>
        <c:axId val="-914914336"/>
        <c:scaling>
          <c:orientation val="minMax"/>
          <c:max val="100"/>
        </c:scaling>
        <c:delete val="0"/>
        <c:axPos val="l"/>
        <c:majorGridlines>
          <c:spPr>
            <a:ln w="9525" cap="flat" cmpd="sng" algn="ctr">
              <a:solidFill>
                <a:schemeClr val="accent1">
                  <a:alpha val="21000"/>
                </a:schemeClr>
              </a:solidFill>
              <a:round/>
            </a:ln>
            <a:effectLst>
              <a:glow rad="12700">
                <a:schemeClr val="accent1">
                  <a:alpha val="40000"/>
                </a:schemeClr>
              </a:glow>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75000"/>
                  </a:schemeClr>
                </a:solidFill>
                <a:latin typeface="+mn-lt"/>
                <a:ea typeface="+mn-ea"/>
                <a:cs typeface="+mn-cs"/>
              </a:defRPr>
            </a:pPr>
            <a:endParaRPr lang="es-CO"/>
          </a:p>
        </c:txPr>
        <c:crossAx val="-912199648"/>
        <c:crosses val="autoZero"/>
        <c:crossBetween val="between"/>
        <c:majorUnit val="20"/>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75000"/>
                </a:schemeClr>
              </a:solidFill>
              <a:latin typeface="+mn-lt"/>
              <a:ea typeface="+mn-ea"/>
              <a:cs typeface="+mn-cs"/>
            </a:defRPr>
          </a:pPr>
          <a:endParaRPr lang="es-CO"/>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rot="5400000" vert="horz"/>
    <a:lstStyle/>
    <a:p>
      <a:pPr>
        <a:defRPr/>
      </a:pPr>
      <a:endParaRPr lang="es-CO"/>
    </a:p>
  </c:tx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iagrams/_rels/data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6.jpeg"/><Relationship Id="rId4" Type="http://schemas.openxmlformats.org/officeDocument/2006/relationships/image" Target="../media/image5.jpeg"/></Relationships>
</file>

<file path=xl/diagram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6.jpeg"/><Relationship Id="rId4" Type="http://schemas.openxmlformats.org/officeDocument/2006/relationships/image" Target="../media/image5.jpeg"/></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2109EB-5C2B-4F1A-A46B-8B4C9013AEE3}" type="doc">
      <dgm:prSet loTypeId="urn:microsoft.com/office/officeart/2005/8/layout/hProcess10#1" loCatId="process" qsTypeId="urn:microsoft.com/office/officeart/2005/8/quickstyle/3d6" qsCatId="3D" csTypeId="urn:microsoft.com/office/officeart/2005/8/colors/accent1_1" csCatId="accent1" phldr="1"/>
      <dgm:spPr/>
      <dgm:t>
        <a:bodyPr/>
        <a:lstStyle/>
        <a:p>
          <a:endParaRPr lang="es-ES"/>
        </a:p>
      </dgm:t>
    </dgm:pt>
    <dgm:pt modelId="{CFD9661E-E466-4D41-A2DA-C7F90CFDAA34}">
      <dgm:prSet phldrT="[Texto]" custT="1"/>
      <dgm:spPr/>
      <dgm:t>
        <a:bodyPr/>
        <a:lstStyle/>
        <a:p>
          <a:r>
            <a:rPr lang="es-ES" sz="1200" b="1" dirty="0" smtClean="0"/>
            <a:t>Identificar</a:t>
          </a:r>
          <a:endParaRPr lang="es-ES" sz="1200" b="1" dirty="0"/>
        </a:p>
      </dgm:t>
    </dgm:pt>
    <dgm:pt modelId="{3D61A766-195D-4F1A-ADF3-0F9C8ABA5B64}" type="parTrans" cxnId="{D034ECCE-9E94-4E0F-98FA-D5D2F962852A}">
      <dgm:prSet/>
      <dgm:spPr/>
      <dgm:t>
        <a:bodyPr/>
        <a:lstStyle/>
        <a:p>
          <a:endParaRPr lang="es-ES" sz="850"/>
        </a:p>
      </dgm:t>
    </dgm:pt>
    <dgm:pt modelId="{49D8FBD1-85A2-46B9-B60C-01657606DF94}" type="sibTrans" cxnId="{D034ECCE-9E94-4E0F-98FA-D5D2F962852A}">
      <dgm:prSet custT="1"/>
      <dgm:spPr/>
      <dgm:t>
        <a:bodyPr/>
        <a:lstStyle/>
        <a:p>
          <a:endParaRPr lang="es-ES" sz="850"/>
        </a:p>
      </dgm:t>
    </dgm:pt>
    <dgm:pt modelId="{888698DA-F7B1-4E08-8114-1776AA8ED6F7}">
      <dgm:prSet phldrT="[Texto]" custT="1"/>
      <dgm:spPr/>
      <dgm:t>
        <a:bodyPr/>
        <a:lstStyle/>
        <a:p>
          <a:r>
            <a:rPr lang="es-ES" sz="1100" dirty="0" smtClean="0"/>
            <a:t>Gestión de activos</a:t>
          </a:r>
          <a:endParaRPr lang="es-ES" sz="1100" dirty="0"/>
        </a:p>
      </dgm:t>
    </dgm:pt>
    <dgm:pt modelId="{5D8954A5-8BA7-45C7-B3F9-D9857EAE291C}" type="parTrans" cxnId="{407CDB5D-7EA2-42F1-8A15-37B6DAAB40AA}">
      <dgm:prSet/>
      <dgm:spPr/>
      <dgm:t>
        <a:bodyPr/>
        <a:lstStyle/>
        <a:p>
          <a:endParaRPr lang="es-ES" sz="850"/>
        </a:p>
      </dgm:t>
    </dgm:pt>
    <dgm:pt modelId="{AABABD63-AD2C-404C-B001-8785D1EFE6F1}" type="sibTrans" cxnId="{407CDB5D-7EA2-42F1-8A15-37B6DAAB40AA}">
      <dgm:prSet/>
      <dgm:spPr/>
      <dgm:t>
        <a:bodyPr/>
        <a:lstStyle/>
        <a:p>
          <a:endParaRPr lang="es-ES" sz="850"/>
        </a:p>
      </dgm:t>
    </dgm:pt>
    <dgm:pt modelId="{1281D599-E36D-49FF-B1DC-BE785EA334F1}">
      <dgm:prSet phldrT="[Texto]" custT="1"/>
      <dgm:spPr/>
      <dgm:t>
        <a:bodyPr/>
        <a:lstStyle/>
        <a:p>
          <a:r>
            <a:rPr lang="es-ES" sz="1100" dirty="0" smtClean="0"/>
            <a:t>Ambiente de negocios</a:t>
          </a:r>
          <a:endParaRPr lang="es-ES" sz="1100" dirty="0"/>
        </a:p>
      </dgm:t>
    </dgm:pt>
    <dgm:pt modelId="{7C0ACAE6-0D47-4CA6-8776-54FA93A87DDF}" type="parTrans" cxnId="{BEBF5A78-64FE-4565-9EA1-76771F77DAE1}">
      <dgm:prSet/>
      <dgm:spPr/>
      <dgm:t>
        <a:bodyPr/>
        <a:lstStyle/>
        <a:p>
          <a:endParaRPr lang="es-ES" sz="850"/>
        </a:p>
      </dgm:t>
    </dgm:pt>
    <dgm:pt modelId="{BC9BCD4A-5EBF-4B52-8076-D89333A9DC8F}" type="sibTrans" cxnId="{BEBF5A78-64FE-4565-9EA1-76771F77DAE1}">
      <dgm:prSet/>
      <dgm:spPr/>
      <dgm:t>
        <a:bodyPr/>
        <a:lstStyle/>
        <a:p>
          <a:endParaRPr lang="es-ES" sz="850"/>
        </a:p>
      </dgm:t>
    </dgm:pt>
    <dgm:pt modelId="{6DF347B9-05AB-4459-BD13-CF949C3C8A14}">
      <dgm:prSet phldrT="[Texto]" custT="1"/>
      <dgm:spPr/>
      <dgm:t>
        <a:bodyPr/>
        <a:lstStyle/>
        <a:p>
          <a:r>
            <a:rPr lang="es-ES" sz="1200" b="1" dirty="0" smtClean="0"/>
            <a:t>Proteger</a:t>
          </a:r>
        </a:p>
      </dgm:t>
    </dgm:pt>
    <dgm:pt modelId="{A2D7F9F6-705D-4254-9817-74C705D35DD7}" type="parTrans" cxnId="{9EC52230-E2DE-4935-B471-48DCF822F511}">
      <dgm:prSet/>
      <dgm:spPr/>
      <dgm:t>
        <a:bodyPr/>
        <a:lstStyle/>
        <a:p>
          <a:endParaRPr lang="es-ES" sz="850"/>
        </a:p>
      </dgm:t>
    </dgm:pt>
    <dgm:pt modelId="{BC93E36D-F700-4375-9905-72193D372128}" type="sibTrans" cxnId="{9EC52230-E2DE-4935-B471-48DCF822F511}">
      <dgm:prSet custT="1"/>
      <dgm:spPr/>
      <dgm:t>
        <a:bodyPr/>
        <a:lstStyle/>
        <a:p>
          <a:endParaRPr lang="es-ES" sz="850"/>
        </a:p>
      </dgm:t>
    </dgm:pt>
    <dgm:pt modelId="{2180C18D-FEE9-4539-868A-88016A2CB7E5}">
      <dgm:prSet phldrT="[Texto]" custT="1"/>
      <dgm:spPr/>
      <dgm:t>
        <a:bodyPr/>
        <a:lstStyle/>
        <a:p>
          <a:r>
            <a:rPr lang="es-ES" sz="1100" dirty="0" smtClean="0"/>
            <a:t>Control de acceso</a:t>
          </a:r>
          <a:endParaRPr lang="es-ES" sz="1100" dirty="0"/>
        </a:p>
      </dgm:t>
    </dgm:pt>
    <dgm:pt modelId="{8C64319D-C016-44E0-84E3-A3726875BFE6}" type="parTrans" cxnId="{2B5006B2-A62B-41DE-AC26-C5A008C44009}">
      <dgm:prSet/>
      <dgm:spPr/>
      <dgm:t>
        <a:bodyPr/>
        <a:lstStyle/>
        <a:p>
          <a:endParaRPr lang="es-ES" sz="850"/>
        </a:p>
      </dgm:t>
    </dgm:pt>
    <dgm:pt modelId="{A4C4296A-BEC1-42CE-A882-17139BD815F4}" type="sibTrans" cxnId="{2B5006B2-A62B-41DE-AC26-C5A008C44009}">
      <dgm:prSet/>
      <dgm:spPr/>
      <dgm:t>
        <a:bodyPr/>
        <a:lstStyle/>
        <a:p>
          <a:endParaRPr lang="es-ES" sz="850"/>
        </a:p>
      </dgm:t>
    </dgm:pt>
    <dgm:pt modelId="{AACE8F74-A6C5-43F0-867A-D1B44CE008A8}">
      <dgm:prSet phldrT="[Texto]" custT="1"/>
      <dgm:spPr/>
      <dgm:t>
        <a:bodyPr/>
        <a:lstStyle/>
        <a:p>
          <a:r>
            <a:rPr lang="es-ES" sz="1100" dirty="0" smtClean="0"/>
            <a:t>Capacitación y sensibilización</a:t>
          </a:r>
          <a:endParaRPr lang="es-ES" sz="1100" dirty="0"/>
        </a:p>
      </dgm:t>
    </dgm:pt>
    <dgm:pt modelId="{36FC6262-8674-43DF-89D4-53CB9168501D}" type="parTrans" cxnId="{411BC6A8-7166-4520-BA59-C0A7EE91D4B0}">
      <dgm:prSet/>
      <dgm:spPr/>
      <dgm:t>
        <a:bodyPr/>
        <a:lstStyle/>
        <a:p>
          <a:endParaRPr lang="es-ES" sz="850"/>
        </a:p>
      </dgm:t>
    </dgm:pt>
    <dgm:pt modelId="{138B43F3-538D-4A54-A59E-4D3C5D3642D4}" type="sibTrans" cxnId="{411BC6A8-7166-4520-BA59-C0A7EE91D4B0}">
      <dgm:prSet/>
      <dgm:spPr/>
      <dgm:t>
        <a:bodyPr/>
        <a:lstStyle/>
        <a:p>
          <a:endParaRPr lang="es-ES" sz="850"/>
        </a:p>
      </dgm:t>
    </dgm:pt>
    <dgm:pt modelId="{A7094814-6996-43B0-A68D-BA1440C8BDE9}">
      <dgm:prSet phldrT="[Texto]" custT="1"/>
      <dgm:spPr/>
      <dgm:t>
        <a:bodyPr/>
        <a:lstStyle/>
        <a:p>
          <a:r>
            <a:rPr lang="es-ES" sz="1000" b="1" dirty="0" smtClean="0"/>
            <a:t>Detectar</a:t>
          </a:r>
          <a:endParaRPr lang="es-ES" sz="1000" b="1" dirty="0"/>
        </a:p>
      </dgm:t>
    </dgm:pt>
    <dgm:pt modelId="{14168005-BA5F-4096-AF14-5B97D9F9EEEF}" type="parTrans" cxnId="{27AD0761-5DE6-4380-A0AE-6FA324BC0165}">
      <dgm:prSet/>
      <dgm:spPr/>
      <dgm:t>
        <a:bodyPr/>
        <a:lstStyle/>
        <a:p>
          <a:endParaRPr lang="es-ES" sz="850"/>
        </a:p>
      </dgm:t>
    </dgm:pt>
    <dgm:pt modelId="{2C36DAD2-F638-4F81-B263-41E6E73EF41E}" type="sibTrans" cxnId="{27AD0761-5DE6-4380-A0AE-6FA324BC0165}">
      <dgm:prSet custT="1"/>
      <dgm:spPr/>
      <dgm:t>
        <a:bodyPr/>
        <a:lstStyle/>
        <a:p>
          <a:endParaRPr lang="es-ES" sz="850"/>
        </a:p>
      </dgm:t>
    </dgm:pt>
    <dgm:pt modelId="{F9A92B5C-CF19-4DF1-8A64-9CA08F2CA889}">
      <dgm:prSet phldrT="[Texto]" custT="1"/>
      <dgm:spPr/>
      <dgm:t>
        <a:bodyPr/>
        <a:lstStyle/>
        <a:p>
          <a:r>
            <a:rPr lang="es-ES" sz="1100" dirty="0" smtClean="0"/>
            <a:t>Anomalías y eventos</a:t>
          </a:r>
          <a:endParaRPr lang="es-ES" sz="1100" dirty="0"/>
        </a:p>
      </dgm:t>
    </dgm:pt>
    <dgm:pt modelId="{87B49145-E476-4CCB-888E-F4FB9E2A0F14}" type="parTrans" cxnId="{B880DE61-2403-47AD-A1D5-F61795E324D7}">
      <dgm:prSet/>
      <dgm:spPr/>
      <dgm:t>
        <a:bodyPr/>
        <a:lstStyle/>
        <a:p>
          <a:endParaRPr lang="es-ES" sz="850"/>
        </a:p>
      </dgm:t>
    </dgm:pt>
    <dgm:pt modelId="{1181FC52-B3CF-4775-B68C-4C01AC4834C0}" type="sibTrans" cxnId="{B880DE61-2403-47AD-A1D5-F61795E324D7}">
      <dgm:prSet/>
      <dgm:spPr/>
      <dgm:t>
        <a:bodyPr/>
        <a:lstStyle/>
        <a:p>
          <a:endParaRPr lang="es-ES" sz="850"/>
        </a:p>
      </dgm:t>
    </dgm:pt>
    <dgm:pt modelId="{7987C506-2CDE-44E4-B4F5-C33C33D5A6D6}">
      <dgm:prSet phldrT="[Texto]" custT="1"/>
      <dgm:spPr/>
      <dgm:t>
        <a:bodyPr/>
        <a:lstStyle/>
        <a:p>
          <a:r>
            <a:rPr lang="es-ES" sz="1100" dirty="0" smtClean="0"/>
            <a:t>Monitoreo continuo de la seguridad</a:t>
          </a:r>
          <a:endParaRPr lang="es-ES" sz="1100" dirty="0"/>
        </a:p>
      </dgm:t>
    </dgm:pt>
    <dgm:pt modelId="{54310600-079D-4722-BB85-54EC4A0229DD}" type="parTrans" cxnId="{B16B32E5-9AC9-45A0-AEB0-13678D547931}">
      <dgm:prSet/>
      <dgm:spPr/>
      <dgm:t>
        <a:bodyPr/>
        <a:lstStyle/>
        <a:p>
          <a:endParaRPr lang="es-ES" sz="850"/>
        </a:p>
      </dgm:t>
    </dgm:pt>
    <dgm:pt modelId="{F0D7FE95-B402-4BFC-8727-C8B5D71E0262}" type="sibTrans" cxnId="{B16B32E5-9AC9-45A0-AEB0-13678D547931}">
      <dgm:prSet/>
      <dgm:spPr/>
      <dgm:t>
        <a:bodyPr/>
        <a:lstStyle/>
        <a:p>
          <a:endParaRPr lang="es-ES" sz="850"/>
        </a:p>
      </dgm:t>
    </dgm:pt>
    <dgm:pt modelId="{B48EAD2E-4793-468B-8161-4C1247D8C357}">
      <dgm:prSet phldrT="[Texto]" custT="1"/>
      <dgm:spPr/>
      <dgm:t>
        <a:bodyPr/>
        <a:lstStyle/>
        <a:p>
          <a:r>
            <a:rPr lang="es-ES" sz="1100" dirty="0" smtClean="0"/>
            <a:t>Evaluación de riesgos</a:t>
          </a:r>
          <a:endParaRPr lang="es-ES" sz="1100" dirty="0"/>
        </a:p>
      </dgm:t>
    </dgm:pt>
    <dgm:pt modelId="{25D8EF5C-8EF7-4CE2-BBC0-088CF92287DF}" type="parTrans" cxnId="{666427D0-80A6-47A6-9A4F-735ACA94F674}">
      <dgm:prSet/>
      <dgm:spPr/>
      <dgm:t>
        <a:bodyPr/>
        <a:lstStyle/>
        <a:p>
          <a:endParaRPr lang="es-ES" sz="850"/>
        </a:p>
      </dgm:t>
    </dgm:pt>
    <dgm:pt modelId="{9E5F2613-F01F-40A9-B96A-0DCB9A2FABD1}" type="sibTrans" cxnId="{666427D0-80A6-47A6-9A4F-735ACA94F674}">
      <dgm:prSet/>
      <dgm:spPr/>
      <dgm:t>
        <a:bodyPr/>
        <a:lstStyle/>
        <a:p>
          <a:endParaRPr lang="es-ES" sz="850"/>
        </a:p>
      </dgm:t>
    </dgm:pt>
    <dgm:pt modelId="{CF346AAC-90E6-4778-BF87-9E764E622057}">
      <dgm:prSet phldrT="[Texto]" custT="1"/>
      <dgm:spPr/>
      <dgm:t>
        <a:bodyPr/>
        <a:lstStyle/>
        <a:p>
          <a:r>
            <a:rPr lang="es-ES" sz="1100" dirty="0" smtClean="0"/>
            <a:t>Estrategia de gestión de riesgos</a:t>
          </a:r>
          <a:endParaRPr lang="es-ES" sz="1100" dirty="0"/>
        </a:p>
      </dgm:t>
    </dgm:pt>
    <dgm:pt modelId="{DB01BF2A-B99E-4E84-B7F8-C01431891A5C}" type="parTrans" cxnId="{A4EC844C-0773-4D13-821E-3DF9E2F1569C}">
      <dgm:prSet/>
      <dgm:spPr/>
      <dgm:t>
        <a:bodyPr/>
        <a:lstStyle/>
        <a:p>
          <a:endParaRPr lang="es-ES" sz="850"/>
        </a:p>
      </dgm:t>
    </dgm:pt>
    <dgm:pt modelId="{FDFAE280-4403-4CEB-AD40-2EA575985CAF}" type="sibTrans" cxnId="{A4EC844C-0773-4D13-821E-3DF9E2F1569C}">
      <dgm:prSet/>
      <dgm:spPr/>
      <dgm:t>
        <a:bodyPr/>
        <a:lstStyle/>
        <a:p>
          <a:endParaRPr lang="es-ES" sz="850"/>
        </a:p>
      </dgm:t>
    </dgm:pt>
    <dgm:pt modelId="{707C3672-0EF0-42DB-A91A-175C205E0FE3}">
      <dgm:prSet phldrT="[Texto]" custT="1"/>
      <dgm:spPr/>
      <dgm:t>
        <a:bodyPr/>
        <a:lstStyle/>
        <a:p>
          <a:r>
            <a:rPr lang="es-ES" sz="1100" dirty="0" smtClean="0"/>
            <a:t>Seguridad datos</a:t>
          </a:r>
          <a:endParaRPr lang="es-ES" sz="1100" dirty="0"/>
        </a:p>
      </dgm:t>
    </dgm:pt>
    <dgm:pt modelId="{7E8BF841-A407-4F2A-8B1D-87F8204947A9}" type="parTrans" cxnId="{4084321E-ED64-422C-9BC9-A76B8F6AC830}">
      <dgm:prSet/>
      <dgm:spPr/>
      <dgm:t>
        <a:bodyPr/>
        <a:lstStyle/>
        <a:p>
          <a:endParaRPr lang="es-ES" sz="850"/>
        </a:p>
      </dgm:t>
    </dgm:pt>
    <dgm:pt modelId="{E1A72FAB-10A3-46A8-B080-66634AE5685E}" type="sibTrans" cxnId="{4084321E-ED64-422C-9BC9-A76B8F6AC830}">
      <dgm:prSet/>
      <dgm:spPr/>
      <dgm:t>
        <a:bodyPr/>
        <a:lstStyle/>
        <a:p>
          <a:endParaRPr lang="es-ES" sz="850"/>
        </a:p>
      </dgm:t>
    </dgm:pt>
    <dgm:pt modelId="{75AF9CFA-E5EA-41C7-B733-BCCC515E0C99}">
      <dgm:prSet phldrT="[Texto]" custT="1"/>
      <dgm:spPr/>
      <dgm:t>
        <a:bodyPr/>
        <a:lstStyle/>
        <a:p>
          <a:r>
            <a:rPr lang="es-ES" sz="1100" dirty="0" smtClean="0"/>
            <a:t>Protección información y procedimientos</a:t>
          </a:r>
          <a:endParaRPr lang="es-ES" sz="1100" dirty="0"/>
        </a:p>
      </dgm:t>
    </dgm:pt>
    <dgm:pt modelId="{3CEE2CE5-7F1A-4C1C-944F-F9AAAC447E80}" type="parTrans" cxnId="{6C77F185-335B-4561-A577-CC50C3937452}">
      <dgm:prSet/>
      <dgm:spPr/>
      <dgm:t>
        <a:bodyPr/>
        <a:lstStyle/>
        <a:p>
          <a:endParaRPr lang="es-ES" sz="850"/>
        </a:p>
      </dgm:t>
    </dgm:pt>
    <dgm:pt modelId="{20CD7C7A-38E6-42E7-9B7D-A0EBA79DEBEE}" type="sibTrans" cxnId="{6C77F185-335B-4561-A577-CC50C3937452}">
      <dgm:prSet/>
      <dgm:spPr/>
      <dgm:t>
        <a:bodyPr/>
        <a:lstStyle/>
        <a:p>
          <a:endParaRPr lang="es-ES" sz="850"/>
        </a:p>
      </dgm:t>
    </dgm:pt>
    <dgm:pt modelId="{24B5D0CC-0202-4F63-9F53-BB56674CDAF2}">
      <dgm:prSet phldrT="[Texto]" custT="1"/>
      <dgm:spPr/>
      <dgm:t>
        <a:bodyPr/>
        <a:lstStyle/>
        <a:p>
          <a:r>
            <a:rPr lang="es-ES" sz="1100" dirty="0" smtClean="0"/>
            <a:t>Mantenimiento</a:t>
          </a:r>
          <a:endParaRPr lang="es-ES" sz="1100" dirty="0"/>
        </a:p>
      </dgm:t>
    </dgm:pt>
    <dgm:pt modelId="{6EE67D20-F6D6-4D29-A8CA-F862546B2313}" type="parTrans" cxnId="{DF59F676-DDE2-4D0A-9772-4992C72CF3C0}">
      <dgm:prSet/>
      <dgm:spPr/>
      <dgm:t>
        <a:bodyPr/>
        <a:lstStyle/>
        <a:p>
          <a:endParaRPr lang="es-ES" sz="850"/>
        </a:p>
      </dgm:t>
    </dgm:pt>
    <dgm:pt modelId="{D38ED16B-C1E5-4430-8C95-08DCAD71A571}" type="sibTrans" cxnId="{DF59F676-DDE2-4D0A-9772-4992C72CF3C0}">
      <dgm:prSet/>
      <dgm:spPr/>
      <dgm:t>
        <a:bodyPr/>
        <a:lstStyle/>
        <a:p>
          <a:endParaRPr lang="es-ES" sz="850"/>
        </a:p>
      </dgm:t>
    </dgm:pt>
    <dgm:pt modelId="{61D4896A-7230-43AA-B591-599A59890DE6}">
      <dgm:prSet phldrT="[Texto]" custT="1"/>
      <dgm:spPr/>
      <dgm:t>
        <a:bodyPr/>
        <a:lstStyle/>
        <a:p>
          <a:r>
            <a:rPr lang="es-ES" sz="1100" dirty="0" smtClean="0"/>
            <a:t>Tecnología de protección</a:t>
          </a:r>
          <a:endParaRPr lang="es-ES" sz="1100" dirty="0"/>
        </a:p>
      </dgm:t>
    </dgm:pt>
    <dgm:pt modelId="{BCDA9D34-1AE7-4D0F-9626-81E53EF29AAC}" type="parTrans" cxnId="{60DA1C71-5453-4E77-BE55-5A315BE10DEE}">
      <dgm:prSet/>
      <dgm:spPr/>
      <dgm:t>
        <a:bodyPr/>
        <a:lstStyle/>
        <a:p>
          <a:endParaRPr lang="es-ES" sz="850"/>
        </a:p>
      </dgm:t>
    </dgm:pt>
    <dgm:pt modelId="{1B5620E4-76AC-439A-997B-54514566C62D}" type="sibTrans" cxnId="{60DA1C71-5453-4E77-BE55-5A315BE10DEE}">
      <dgm:prSet/>
      <dgm:spPr/>
      <dgm:t>
        <a:bodyPr/>
        <a:lstStyle/>
        <a:p>
          <a:endParaRPr lang="es-ES" sz="850"/>
        </a:p>
      </dgm:t>
    </dgm:pt>
    <dgm:pt modelId="{44647708-D3A2-4C9C-9F9F-05693CE8EBDC}">
      <dgm:prSet phldrT="[Texto]" custT="1"/>
      <dgm:spPr/>
      <dgm:t>
        <a:bodyPr/>
        <a:lstStyle/>
        <a:p>
          <a:r>
            <a:rPr lang="es-ES" sz="1100" dirty="0" smtClean="0"/>
            <a:t>Proceso de detección</a:t>
          </a:r>
          <a:r>
            <a:rPr lang="es-ES" sz="1000" dirty="0" smtClean="0"/>
            <a:t>	</a:t>
          </a:r>
          <a:endParaRPr lang="es-ES" sz="1000" dirty="0"/>
        </a:p>
      </dgm:t>
    </dgm:pt>
    <dgm:pt modelId="{6AC8DF2A-D799-453B-BC4E-9E606CD8910B}" type="parTrans" cxnId="{24938EB7-43F0-492C-B0EE-30B0BABB9F41}">
      <dgm:prSet/>
      <dgm:spPr/>
      <dgm:t>
        <a:bodyPr/>
        <a:lstStyle/>
        <a:p>
          <a:endParaRPr lang="es-ES" sz="850"/>
        </a:p>
      </dgm:t>
    </dgm:pt>
    <dgm:pt modelId="{570D379C-26EB-41BF-879F-C87D52A72B06}" type="sibTrans" cxnId="{24938EB7-43F0-492C-B0EE-30B0BABB9F41}">
      <dgm:prSet/>
      <dgm:spPr/>
      <dgm:t>
        <a:bodyPr/>
        <a:lstStyle/>
        <a:p>
          <a:endParaRPr lang="es-ES" sz="850"/>
        </a:p>
      </dgm:t>
    </dgm:pt>
    <dgm:pt modelId="{6AD4D0FC-646C-486F-BF9B-DEBD8AFBEA9E}">
      <dgm:prSet phldrT="[Texto]" custT="1"/>
      <dgm:spPr/>
      <dgm:t>
        <a:bodyPr/>
        <a:lstStyle/>
        <a:p>
          <a:r>
            <a:rPr lang="es-ES" sz="1000" b="1" dirty="0" smtClean="0"/>
            <a:t>Responder</a:t>
          </a:r>
          <a:endParaRPr lang="es-ES" sz="1000" b="1" dirty="0"/>
        </a:p>
      </dgm:t>
    </dgm:pt>
    <dgm:pt modelId="{21C0E4C4-0330-4875-BA01-51083BFDC7DC}" type="parTrans" cxnId="{5ECFBA57-1B55-4A06-8599-332F03333415}">
      <dgm:prSet/>
      <dgm:spPr/>
      <dgm:t>
        <a:bodyPr/>
        <a:lstStyle/>
        <a:p>
          <a:endParaRPr lang="es-ES" sz="850"/>
        </a:p>
      </dgm:t>
    </dgm:pt>
    <dgm:pt modelId="{422AAFC1-2C1F-4577-8AF4-D49F26C425D1}" type="sibTrans" cxnId="{5ECFBA57-1B55-4A06-8599-332F03333415}">
      <dgm:prSet custT="1"/>
      <dgm:spPr/>
      <dgm:t>
        <a:bodyPr/>
        <a:lstStyle/>
        <a:p>
          <a:endParaRPr lang="es-ES" sz="850"/>
        </a:p>
      </dgm:t>
    </dgm:pt>
    <dgm:pt modelId="{699F0988-1992-46C3-B321-3E36FADD178E}">
      <dgm:prSet phldrT="[Texto]" custT="1"/>
      <dgm:spPr/>
      <dgm:t>
        <a:bodyPr/>
        <a:lstStyle/>
        <a:p>
          <a:r>
            <a:rPr lang="es-ES" sz="1100" dirty="0" smtClean="0"/>
            <a:t>Planes de respuesta</a:t>
          </a:r>
          <a:endParaRPr lang="es-ES" sz="1100" dirty="0"/>
        </a:p>
      </dgm:t>
    </dgm:pt>
    <dgm:pt modelId="{B04B32EB-3542-4E19-A6B0-A6768A994F2F}" type="parTrans" cxnId="{4481A7CB-7D0A-4A26-A990-236F4D5ACF18}">
      <dgm:prSet/>
      <dgm:spPr/>
      <dgm:t>
        <a:bodyPr/>
        <a:lstStyle/>
        <a:p>
          <a:endParaRPr lang="es-ES" sz="850"/>
        </a:p>
      </dgm:t>
    </dgm:pt>
    <dgm:pt modelId="{8D60D0C9-E7B4-48D1-8284-6B7B16F96DF9}" type="sibTrans" cxnId="{4481A7CB-7D0A-4A26-A990-236F4D5ACF18}">
      <dgm:prSet/>
      <dgm:spPr/>
      <dgm:t>
        <a:bodyPr/>
        <a:lstStyle/>
        <a:p>
          <a:endParaRPr lang="es-ES" sz="850"/>
        </a:p>
      </dgm:t>
    </dgm:pt>
    <dgm:pt modelId="{D44685D7-0E29-4A6C-927C-C560C9B26A7B}">
      <dgm:prSet phldrT="[Texto]" custT="1"/>
      <dgm:spPr/>
      <dgm:t>
        <a:bodyPr/>
        <a:lstStyle/>
        <a:p>
          <a:r>
            <a:rPr lang="es-ES" sz="1100" dirty="0" smtClean="0"/>
            <a:t>Comunicaciones</a:t>
          </a:r>
          <a:endParaRPr lang="es-ES" sz="1100" dirty="0"/>
        </a:p>
      </dgm:t>
    </dgm:pt>
    <dgm:pt modelId="{FD9129E7-B97C-4782-82B9-93A5B0AE3D34}" type="parTrans" cxnId="{B83479EA-C81C-4003-8A40-AFABCF61560A}">
      <dgm:prSet/>
      <dgm:spPr/>
      <dgm:t>
        <a:bodyPr/>
        <a:lstStyle/>
        <a:p>
          <a:endParaRPr lang="es-ES" sz="850"/>
        </a:p>
      </dgm:t>
    </dgm:pt>
    <dgm:pt modelId="{25683F0F-1B39-4DB5-9662-DB61009D1EFC}" type="sibTrans" cxnId="{B83479EA-C81C-4003-8A40-AFABCF61560A}">
      <dgm:prSet/>
      <dgm:spPr/>
      <dgm:t>
        <a:bodyPr/>
        <a:lstStyle/>
        <a:p>
          <a:endParaRPr lang="es-ES" sz="850"/>
        </a:p>
      </dgm:t>
    </dgm:pt>
    <dgm:pt modelId="{8564AA7F-0AED-41E0-A7A9-4213308ABD71}">
      <dgm:prSet phldrT="[Texto]" custT="1"/>
      <dgm:spPr/>
      <dgm:t>
        <a:bodyPr/>
        <a:lstStyle/>
        <a:p>
          <a:r>
            <a:rPr lang="es-ES" sz="1100" dirty="0" smtClean="0"/>
            <a:t>Análisis</a:t>
          </a:r>
          <a:endParaRPr lang="es-ES" sz="1100" dirty="0"/>
        </a:p>
      </dgm:t>
    </dgm:pt>
    <dgm:pt modelId="{0327758D-6A67-432A-9ABF-61E5A78BEA2F}" type="parTrans" cxnId="{6FC59E6E-CE60-4928-9691-054E57577ACB}">
      <dgm:prSet/>
      <dgm:spPr/>
      <dgm:t>
        <a:bodyPr/>
        <a:lstStyle/>
        <a:p>
          <a:endParaRPr lang="es-ES" sz="850"/>
        </a:p>
      </dgm:t>
    </dgm:pt>
    <dgm:pt modelId="{1C7F9AA8-2499-4116-99ED-70FA2073D423}" type="sibTrans" cxnId="{6FC59E6E-CE60-4928-9691-054E57577ACB}">
      <dgm:prSet/>
      <dgm:spPr/>
      <dgm:t>
        <a:bodyPr/>
        <a:lstStyle/>
        <a:p>
          <a:endParaRPr lang="es-ES" sz="850"/>
        </a:p>
      </dgm:t>
    </dgm:pt>
    <dgm:pt modelId="{86EE2E51-D3D6-4BFD-A17A-8E73EC134AA8}">
      <dgm:prSet phldrT="[Texto]" custT="1"/>
      <dgm:spPr/>
      <dgm:t>
        <a:bodyPr/>
        <a:lstStyle/>
        <a:p>
          <a:r>
            <a:rPr lang="es-ES" sz="1100" dirty="0" smtClean="0"/>
            <a:t>Mitigación</a:t>
          </a:r>
          <a:endParaRPr lang="es-ES" sz="1100" dirty="0"/>
        </a:p>
      </dgm:t>
    </dgm:pt>
    <dgm:pt modelId="{F80E1366-459D-4301-AE59-C33E7F38F120}" type="parTrans" cxnId="{E327AA2E-3962-4E72-8661-77488FD35229}">
      <dgm:prSet/>
      <dgm:spPr/>
      <dgm:t>
        <a:bodyPr/>
        <a:lstStyle/>
        <a:p>
          <a:endParaRPr lang="es-ES" sz="850"/>
        </a:p>
      </dgm:t>
    </dgm:pt>
    <dgm:pt modelId="{5C0CEE2F-EFB8-46FD-ABD9-72F95A671860}" type="sibTrans" cxnId="{E327AA2E-3962-4E72-8661-77488FD35229}">
      <dgm:prSet/>
      <dgm:spPr/>
      <dgm:t>
        <a:bodyPr/>
        <a:lstStyle/>
        <a:p>
          <a:endParaRPr lang="es-ES" sz="850"/>
        </a:p>
      </dgm:t>
    </dgm:pt>
    <dgm:pt modelId="{60464913-F8CF-4911-90B2-4E536B8B4C1B}">
      <dgm:prSet phldrT="[Texto]" custT="1"/>
      <dgm:spPr/>
      <dgm:t>
        <a:bodyPr/>
        <a:lstStyle/>
        <a:p>
          <a:r>
            <a:rPr lang="es-ES" sz="1100" dirty="0" smtClean="0"/>
            <a:t>Mejoras</a:t>
          </a:r>
          <a:endParaRPr lang="es-ES" sz="1100" dirty="0"/>
        </a:p>
      </dgm:t>
    </dgm:pt>
    <dgm:pt modelId="{1BCE5978-5DF9-4AE3-833F-55BC58AD86AB}" type="parTrans" cxnId="{29C584B4-59FF-4950-A3E2-69EEF07A219F}">
      <dgm:prSet/>
      <dgm:spPr/>
      <dgm:t>
        <a:bodyPr/>
        <a:lstStyle/>
        <a:p>
          <a:endParaRPr lang="es-ES" sz="850"/>
        </a:p>
      </dgm:t>
    </dgm:pt>
    <dgm:pt modelId="{7D4ACAEF-E0C4-438A-8DC0-EE92670E18E1}" type="sibTrans" cxnId="{29C584B4-59FF-4950-A3E2-69EEF07A219F}">
      <dgm:prSet/>
      <dgm:spPr/>
      <dgm:t>
        <a:bodyPr/>
        <a:lstStyle/>
        <a:p>
          <a:endParaRPr lang="es-ES" sz="850"/>
        </a:p>
      </dgm:t>
    </dgm:pt>
    <dgm:pt modelId="{C01B2C84-5D6B-46FE-8BB1-4DD34F46CEE8}">
      <dgm:prSet phldrT="[Texto]" custT="1"/>
      <dgm:spPr/>
      <dgm:t>
        <a:bodyPr/>
        <a:lstStyle/>
        <a:p>
          <a:r>
            <a:rPr lang="es-ES" sz="1000" b="1" dirty="0" smtClean="0"/>
            <a:t>Recuperarse</a:t>
          </a:r>
          <a:endParaRPr lang="es-ES" sz="1000" b="1" dirty="0"/>
        </a:p>
      </dgm:t>
    </dgm:pt>
    <dgm:pt modelId="{EB86941C-D4A7-45B8-BC52-EE1B5BE4F12F}" type="parTrans" cxnId="{337D7554-3E1B-493D-AD7D-0D18C3441E04}">
      <dgm:prSet/>
      <dgm:spPr/>
      <dgm:t>
        <a:bodyPr/>
        <a:lstStyle/>
        <a:p>
          <a:endParaRPr lang="es-ES" sz="850"/>
        </a:p>
      </dgm:t>
    </dgm:pt>
    <dgm:pt modelId="{FD9BE4EA-A40F-4B68-900E-4EF3B8C11A81}" type="sibTrans" cxnId="{337D7554-3E1B-493D-AD7D-0D18C3441E04}">
      <dgm:prSet/>
      <dgm:spPr/>
      <dgm:t>
        <a:bodyPr/>
        <a:lstStyle/>
        <a:p>
          <a:endParaRPr lang="es-ES" sz="850"/>
        </a:p>
      </dgm:t>
    </dgm:pt>
    <dgm:pt modelId="{35EAF81B-2ED2-4C1C-B343-ECE42AF0083C}">
      <dgm:prSet phldrT="[Texto]" custT="1"/>
      <dgm:spPr/>
      <dgm:t>
        <a:bodyPr/>
        <a:lstStyle/>
        <a:p>
          <a:r>
            <a:rPr lang="es-ES" sz="1100" dirty="0" smtClean="0"/>
            <a:t>Planes de recuperación</a:t>
          </a:r>
          <a:endParaRPr lang="es-ES" sz="1100" dirty="0"/>
        </a:p>
      </dgm:t>
    </dgm:pt>
    <dgm:pt modelId="{8778AA73-A002-4202-A0F0-C3958E1735E7}" type="parTrans" cxnId="{081DED6D-7F66-403A-8979-B49EAE82EA20}">
      <dgm:prSet/>
      <dgm:spPr/>
      <dgm:t>
        <a:bodyPr/>
        <a:lstStyle/>
        <a:p>
          <a:endParaRPr lang="es-ES" sz="850"/>
        </a:p>
      </dgm:t>
    </dgm:pt>
    <dgm:pt modelId="{5F3CF140-BA4A-445D-8A3A-A4FB4D22C08D}" type="sibTrans" cxnId="{081DED6D-7F66-403A-8979-B49EAE82EA20}">
      <dgm:prSet/>
      <dgm:spPr/>
      <dgm:t>
        <a:bodyPr/>
        <a:lstStyle/>
        <a:p>
          <a:endParaRPr lang="es-ES" sz="850"/>
        </a:p>
      </dgm:t>
    </dgm:pt>
    <dgm:pt modelId="{EA673784-A503-4AA4-B115-DF7F6115348B}">
      <dgm:prSet phldrT="[Texto]" custT="1"/>
      <dgm:spPr/>
      <dgm:t>
        <a:bodyPr/>
        <a:lstStyle/>
        <a:p>
          <a:r>
            <a:rPr lang="es-ES" sz="1100" dirty="0" smtClean="0"/>
            <a:t>Mejoras </a:t>
          </a:r>
          <a:endParaRPr lang="es-ES" sz="1100" dirty="0"/>
        </a:p>
      </dgm:t>
    </dgm:pt>
    <dgm:pt modelId="{A43746BA-8401-4852-902B-58AC39E85A67}" type="parTrans" cxnId="{377439A4-C742-427E-BEB6-CEC89F8CDF9F}">
      <dgm:prSet/>
      <dgm:spPr/>
      <dgm:t>
        <a:bodyPr/>
        <a:lstStyle/>
        <a:p>
          <a:endParaRPr lang="es-ES" sz="850"/>
        </a:p>
      </dgm:t>
    </dgm:pt>
    <dgm:pt modelId="{E39C8BB6-C54C-42E4-B1FD-8BA377305080}" type="sibTrans" cxnId="{377439A4-C742-427E-BEB6-CEC89F8CDF9F}">
      <dgm:prSet/>
      <dgm:spPr/>
      <dgm:t>
        <a:bodyPr/>
        <a:lstStyle/>
        <a:p>
          <a:endParaRPr lang="es-ES" sz="850"/>
        </a:p>
      </dgm:t>
    </dgm:pt>
    <dgm:pt modelId="{FB735356-064E-43B4-B958-75E5460F32DB}">
      <dgm:prSet phldrT="[Texto]" custT="1"/>
      <dgm:spPr/>
      <dgm:t>
        <a:bodyPr/>
        <a:lstStyle/>
        <a:p>
          <a:r>
            <a:rPr lang="es-ES" sz="1100" dirty="0" smtClean="0"/>
            <a:t>Comunicaciones</a:t>
          </a:r>
          <a:endParaRPr lang="es-ES" sz="1100" dirty="0"/>
        </a:p>
      </dgm:t>
    </dgm:pt>
    <dgm:pt modelId="{71EEC0CD-3796-444D-BE05-915496FD80D8}" type="parTrans" cxnId="{9B81A37E-8F3B-4660-9BF6-BF3FC22F22CD}">
      <dgm:prSet/>
      <dgm:spPr/>
      <dgm:t>
        <a:bodyPr/>
        <a:lstStyle/>
        <a:p>
          <a:endParaRPr lang="es-ES" sz="850"/>
        </a:p>
      </dgm:t>
    </dgm:pt>
    <dgm:pt modelId="{461DE73F-846F-47CA-A3CC-F568BAB0DE5D}" type="sibTrans" cxnId="{9B81A37E-8F3B-4660-9BF6-BF3FC22F22CD}">
      <dgm:prSet/>
      <dgm:spPr/>
      <dgm:t>
        <a:bodyPr/>
        <a:lstStyle/>
        <a:p>
          <a:endParaRPr lang="es-ES" sz="850"/>
        </a:p>
      </dgm:t>
    </dgm:pt>
    <dgm:pt modelId="{609F1493-DB22-4932-BEFF-EF79A979E897}" type="pres">
      <dgm:prSet presAssocID="{C62109EB-5C2B-4F1A-A46B-8B4C9013AEE3}" presName="Name0" presStyleCnt="0">
        <dgm:presLayoutVars>
          <dgm:dir/>
          <dgm:resizeHandles val="exact"/>
        </dgm:presLayoutVars>
      </dgm:prSet>
      <dgm:spPr/>
      <dgm:t>
        <a:bodyPr/>
        <a:lstStyle/>
        <a:p>
          <a:endParaRPr lang="es-ES"/>
        </a:p>
      </dgm:t>
    </dgm:pt>
    <dgm:pt modelId="{61C959EE-52C2-4E53-8E34-9880D7BE1143}" type="pres">
      <dgm:prSet presAssocID="{CFD9661E-E466-4D41-A2DA-C7F90CFDAA34}" presName="composite" presStyleCnt="0"/>
      <dgm:spPr/>
    </dgm:pt>
    <dgm:pt modelId="{BB29AAD2-8325-493E-98FF-E32B9B8001FE}" type="pres">
      <dgm:prSet presAssocID="{CFD9661E-E466-4D41-A2DA-C7F90CFDAA34}" presName="imagSh" presStyleLbl="bgImgPlace1" presStyleIdx="0" presStyleCnt="5"/>
      <dgm:spPr>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dgm:spPr>
    </dgm:pt>
    <dgm:pt modelId="{908CB92F-5EA8-442B-99F5-E6F693D47519}" type="pres">
      <dgm:prSet presAssocID="{CFD9661E-E466-4D41-A2DA-C7F90CFDAA34}" presName="txNode" presStyleLbl="node1" presStyleIdx="0" presStyleCnt="5" custLinFactNeighborX="-3093" custLinFactNeighborY="28055">
        <dgm:presLayoutVars>
          <dgm:bulletEnabled val="1"/>
        </dgm:presLayoutVars>
      </dgm:prSet>
      <dgm:spPr/>
      <dgm:t>
        <a:bodyPr/>
        <a:lstStyle/>
        <a:p>
          <a:endParaRPr lang="es-ES"/>
        </a:p>
      </dgm:t>
    </dgm:pt>
    <dgm:pt modelId="{BBFB2A25-0F4B-4BFE-B814-AB7316EAC8B7}" type="pres">
      <dgm:prSet presAssocID="{49D8FBD1-85A2-46B9-B60C-01657606DF94}" presName="sibTrans" presStyleLbl="sibTrans2D1" presStyleIdx="0" presStyleCnt="4"/>
      <dgm:spPr/>
      <dgm:t>
        <a:bodyPr/>
        <a:lstStyle/>
        <a:p>
          <a:endParaRPr lang="es-ES"/>
        </a:p>
      </dgm:t>
    </dgm:pt>
    <dgm:pt modelId="{E731F7FA-CB05-4657-8649-0B0F6F1AE1B0}" type="pres">
      <dgm:prSet presAssocID="{49D8FBD1-85A2-46B9-B60C-01657606DF94}" presName="connTx" presStyleLbl="sibTrans2D1" presStyleIdx="0" presStyleCnt="4"/>
      <dgm:spPr/>
      <dgm:t>
        <a:bodyPr/>
        <a:lstStyle/>
        <a:p>
          <a:endParaRPr lang="es-ES"/>
        </a:p>
      </dgm:t>
    </dgm:pt>
    <dgm:pt modelId="{2FA8CF50-F6ED-4F41-935F-8F5A0970CC49}" type="pres">
      <dgm:prSet presAssocID="{6DF347B9-05AB-4459-BD13-CF949C3C8A14}" presName="composite" presStyleCnt="0"/>
      <dgm:spPr/>
    </dgm:pt>
    <dgm:pt modelId="{CC3C3F98-2E6A-4969-A79D-F74B7252E040}" type="pres">
      <dgm:prSet presAssocID="{6DF347B9-05AB-4459-BD13-CF949C3C8A14}" presName="imagSh" presStyleLbl="bgImgPlace1" presStyleIdx="1" presStyleCnt="5"/>
      <dgm:spPr>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dgm:spPr>
    </dgm:pt>
    <dgm:pt modelId="{FA6E42F6-94D9-4B06-B7B6-43BEC90AB36B}" type="pres">
      <dgm:prSet presAssocID="{6DF347B9-05AB-4459-BD13-CF949C3C8A14}" presName="txNode" presStyleLbl="node1" presStyleIdx="1" presStyleCnt="5" custLinFactNeighborX="-3093" custLinFactNeighborY="28055">
        <dgm:presLayoutVars>
          <dgm:bulletEnabled val="1"/>
        </dgm:presLayoutVars>
      </dgm:prSet>
      <dgm:spPr/>
      <dgm:t>
        <a:bodyPr/>
        <a:lstStyle/>
        <a:p>
          <a:endParaRPr lang="es-ES"/>
        </a:p>
      </dgm:t>
    </dgm:pt>
    <dgm:pt modelId="{E8FD12FB-2AD3-4C77-B301-F385A7060FE1}" type="pres">
      <dgm:prSet presAssocID="{BC93E36D-F700-4375-9905-72193D372128}" presName="sibTrans" presStyleLbl="sibTrans2D1" presStyleIdx="1" presStyleCnt="4"/>
      <dgm:spPr/>
      <dgm:t>
        <a:bodyPr/>
        <a:lstStyle/>
        <a:p>
          <a:endParaRPr lang="es-ES"/>
        </a:p>
      </dgm:t>
    </dgm:pt>
    <dgm:pt modelId="{538C8548-D911-4CCC-8972-2C2ACD0101D4}" type="pres">
      <dgm:prSet presAssocID="{BC93E36D-F700-4375-9905-72193D372128}" presName="connTx" presStyleLbl="sibTrans2D1" presStyleIdx="1" presStyleCnt="4"/>
      <dgm:spPr/>
      <dgm:t>
        <a:bodyPr/>
        <a:lstStyle/>
        <a:p>
          <a:endParaRPr lang="es-ES"/>
        </a:p>
      </dgm:t>
    </dgm:pt>
    <dgm:pt modelId="{4FEC386B-3FB5-4B60-92EC-E3C58D006AF3}" type="pres">
      <dgm:prSet presAssocID="{A7094814-6996-43B0-A68D-BA1440C8BDE9}" presName="composite" presStyleCnt="0"/>
      <dgm:spPr/>
    </dgm:pt>
    <dgm:pt modelId="{259946B3-D25B-4A3C-9607-6E534306D61E}" type="pres">
      <dgm:prSet presAssocID="{A7094814-6996-43B0-A68D-BA1440C8BDE9}" presName="imagSh" presStyleLbl="bgImgPlace1" presStyleIdx="2" presStyleCnt="5"/>
      <dgm:spPr>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dgm:spPr>
    </dgm:pt>
    <dgm:pt modelId="{975CF257-F5A2-4F77-AE0D-B4A9E4CF1874}" type="pres">
      <dgm:prSet presAssocID="{A7094814-6996-43B0-A68D-BA1440C8BDE9}" presName="txNode" presStyleLbl="node1" presStyleIdx="2" presStyleCnt="5" custLinFactNeighborX="-3093" custLinFactNeighborY="28055">
        <dgm:presLayoutVars>
          <dgm:bulletEnabled val="1"/>
        </dgm:presLayoutVars>
      </dgm:prSet>
      <dgm:spPr/>
      <dgm:t>
        <a:bodyPr/>
        <a:lstStyle/>
        <a:p>
          <a:endParaRPr lang="es-ES"/>
        </a:p>
      </dgm:t>
    </dgm:pt>
    <dgm:pt modelId="{D3AD787B-03EF-4384-96FC-FBC6FA0E19ED}" type="pres">
      <dgm:prSet presAssocID="{2C36DAD2-F638-4F81-B263-41E6E73EF41E}" presName="sibTrans" presStyleLbl="sibTrans2D1" presStyleIdx="2" presStyleCnt="4"/>
      <dgm:spPr/>
      <dgm:t>
        <a:bodyPr/>
        <a:lstStyle/>
        <a:p>
          <a:endParaRPr lang="es-ES"/>
        </a:p>
      </dgm:t>
    </dgm:pt>
    <dgm:pt modelId="{22E2EF1C-6DCC-42E1-8079-C47D12798B10}" type="pres">
      <dgm:prSet presAssocID="{2C36DAD2-F638-4F81-B263-41E6E73EF41E}" presName="connTx" presStyleLbl="sibTrans2D1" presStyleIdx="2" presStyleCnt="4"/>
      <dgm:spPr/>
      <dgm:t>
        <a:bodyPr/>
        <a:lstStyle/>
        <a:p>
          <a:endParaRPr lang="es-ES"/>
        </a:p>
      </dgm:t>
    </dgm:pt>
    <dgm:pt modelId="{5D9971B6-BF10-4E53-A116-9974856BC5DF}" type="pres">
      <dgm:prSet presAssocID="{6AD4D0FC-646C-486F-BF9B-DEBD8AFBEA9E}" presName="composite" presStyleCnt="0"/>
      <dgm:spPr/>
    </dgm:pt>
    <dgm:pt modelId="{99C03321-AD35-4BBC-BC02-B81DD25EF5FE}" type="pres">
      <dgm:prSet presAssocID="{6AD4D0FC-646C-486F-BF9B-DEBD8AFBEA9E}" presName="imagSh" presStyleLbl="bgImgPlace1" presStyleIdx="3" presStyleCnt="5"/>
      <dgm:spPr>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dgm:spPr>
      <dgm:t>
        <a:bodyPr/>
        <a:lstStyle/>
        <a:p>
          <a:endParaRPr lang="es-ES"/>
        </a:p>
      </dgm:t>
    </dgm:pt>
    <dgm:pt modelId="{6D1B0868-4582-4E66-A4E4-08E22E62931E}" type="pres">
      <dgm:prSet presAssocID="{6AD4D0FC-646C-486F-BF9B-DEBD8AFBEA9E}" presName="txNode" presStyleLbl="node1" presStyleIdx="3" presStyleCnt="5" custLinFactNeighborX="-3092" custLinFactNeighborY="28055">
        <dgm:presLayoutVars>
          <dgm:bulletEnabled val="1"/>
        </dgm:presLayoutVars>
      </dgm:prSet>
      <dgm:spPr/>
      <dgm:t>
        <a:bodyPr/>
        <a:lstStyle/>
        <a:p>
          <a:endParaRPr lang="es-ES"/>
        </a:p>
      </dgm:t>
    </dgm:pt>
    <dgm:pt modelId="{B1B3E56E-367D-46AF-96D3-C70FE7C693D5}" type="pres">
      <dgm:prSet presAssocID="{422AAFC1-2C1F-4577-8AF4-D49F26C425D1}" presName="sibTrans" presStyleLbl="sibTrans2D1" presStyleIdx="3" presStyleCnt="4"/>
      <dgm:spPr/>
      <dgm:t>
        <a:bodyPr/>
        <a:lstStyle/>
        <a:p>
          <a:endParaRPr lang="es-ES"/>
        </a:p>
      </dgm:t>
    </dgm:pt>
    <dgm:pt modelId="{AA75F406-2694-4212-8359-D41D0105C16E}" type="pres">
      <dgm:prSet presAssocID="{422AAFC1-2C1F-4577-8AF4-D49F26C425D1}" presName="connTx" presStyleLbl="sibTrans2D1" presStyleIdx="3" presStyleCnt="4"/>
      <dgm:spPr/>
      <dgm:t>
        <a:bodyPr/>
        <a:lstStyle/>
        <a:p>
          <a:endParaRPr lang="es-ES"/>
        </a:p>
      </dgm:t>
    </dgm:pt>
    <dgm:pt modelId="{C0D397DC-19A0-4918-BA22-5E342E87F459}" type="pres">
      <dgm:prSet presAssocID="{C01B2C84-5D6B-46FE-8BB1-4DD34F46CEE8}" presName="composite" presStyleCnt="0"/>
      <dgm:spPr/>
    </dgm:pt>
    <dgm:pt modelId="{EBF4C65E-5E49-4394-A97A-341AC7DFD438}" type="pres">
      <dgm:prSet presAssocID="{C01B2C84-5D6B-46FE-8BB1-4DD34F46CEE8}" presName="imagSh" presStyleLbl="bgImgPlace1" presStyleIdx="4" presStyleCnt="5"/>
      <dgm:spPr>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dgm:spPr>
    </dgm:pt>
    <dgm:pt modelId="{67737B99-9A1E-4AC6-AFF4-80103183C597}" type="pres">
      <dgm:prSet presAssocID="{C01B2C84-5D6B-46FE-8BB1-4DD34F46CEE8}" presName="txNode" presStyleLbl="node1" presStyleIdx="4" presStyleCnt="5" custLinFactNeighborX="-3092" custLinFactNeighborY="28055">
        <dgm:presLayoutVars>
          <dgm:bulletEnabled val="1"/>
        </dgm:presLayoutVars>
      </dgm:prSet>
      <dgm:spPr/>
      <dgm:t>
        <a:bodyPr/>
        <a:lstStyle/>
        <a:p>
          <a:endParaRPr lang="es-ES"/>
        </a:p>
      </dgm:t>
    </dgm:pt>
  </dgm:ptLst>
  <dgm:cxnLst>
    <dgm:cxn modelId="{2220FC3D-CDFB-4C1C-B28B-8124784C5158}" type="presOf" srcId="{D44685D7-0E29-4A6C-927C-C560C9B26A7B}" destId="{6D1B0868-4582-4E66-A4E4-08E22E62931E}" srcOrd="0" destOrd="2" presId="urn:microsoft.com/office/officeart/2005/8/layout/hProcess10#1"/>
    <dgm:cxn modelId="{A943BDC1-E900-4F0D-B9F5-8A67639C60BA}" type="presOf" srcId="{CFD9661E-E466-4D41-A2DA-C7F90CFDAA34}" destId="{908CB92F-5EA8-442B-99F5-E6F693D47519}" srcOrd="0" destOrd="0" presId="urn:microsoft.com/office/officeart/2005/8/layout/hProcess10#1"/>
    <dgm:cxn modelId="{5ECFBA57-1B55-4A06-8599-332F03333415}" srcId="{C62109EB-5C2B-4F1A-A46B-8B4C9013AEE3}" destId="{6AD4D0FC-646C-486F-BF9B-DEBD8AFBEA9E}" srcOrd="3" destOrd="0" parTransId="{21C0E4C4-0330-4875-BA01-51083BFDC7DC}" sibTransId="{422AAFC1-2C1F-4577-8AF4-D49F26C425D1}"/>
    <dgm:cxn modelId="{6C77F185-335B-4561-A577-CC50C3937452}" srcId="{6DF347B9-05AB-4459-BD13-CF949C3C8A14}" destId="{75AF9CFA-E5EA-41C7-B733-BCCC515E0C99}" srcOrd="3" destOrd="0" parTransId="{3CEE2CE5-7F1A-4C1C-944F-F9AAAC447E80}" sibTransId="{20CD7C7A-38E6-42E7-9B7D-A0EBA79DEBEE}"/>
    <dgm:cxn modelId="{29C584B4-59FF-4950-A3E2-69EEF07A219F}" srcId="{6AD4D0FC-646C-486F-BF9B-DEBD8AFBEA9E}" destId="{60464913-F8CF-4911-90B2-4E536B8B4C1B}" srcOrd="4" destOrd="0" parTransId="{1BCE5978-5DF9-4AE3-833F-55BC58AD86AB}" sibTransId="{7D4ACAEF-E0C4-438A-8DC0-EE92670E18E1}"/>
    <dgm:cxn modelId="{4481A7CB-7D0A-4A26-A990-236F4D5ACF18}" srcId="{6AD4D0FC-646C-486F-BF9B-DEBD8AFBEA9E}" destId="{699F0988-1992-46C3-B321-3E36FADD178E}" srcOrd="0" destOrd="0" parTransId="{B04B32EB-3542-4E19-A6B0-A6768A994F2F}" sibTransId="{8D60D0C9-E7B4-48D1-8284-6B7B16F96DF9}"/>
    <dgm:cxn modelId="{B71AD7C3-5A7F-4A2A-9D04-02EC5A7F4053}" type="presOf" srcId="{699F0988-1992-46C3-B321-3E36FADD178E}" destId="{6D1B0868-4582-4E66-A4E4-08E22E62931E}" srcOrd="0" destOrd="1" presId="urn:microsoft.com/office/officeart/2005/8/layout/hProcess10#1"/>
    <dgm:cxn modelId="{9967A8ED-F4D0-4A22-A6D8-E2EF4A5F2D4F}" type="presOf" srcId="{BC93E36D-F700-4375-9905-72193D372128}" destId="{E8FD12FB-2AD3-4C77-B301-F385A7060FE1}" srcOrd="0" destOrd="0" presId="urn:microsoft.com/office/officeart/2005/8/layout/hProcess10#1"/>
    <dgm:cxn modelId="{82B6E237-83DE-4211-A254-F3222B0C5248}" type="presOf" srcId="{BC93E36D-F700-4375-9905-72193D372128}" destId="{538C8548-D911-4CCC-8972-2C2ACD0101D4}" srcOrd="1" destOrd="0" presId="urn:microsoft.com/office/officeart/2005/8/layout/hProcess10#1"/>
    <dgm:cxn modelId="{411BC6A8-7166-4520-BA59-C0A7EE91D4B0}" srcId="{6DF347B9-05AB-4459-BD13-CF949C3C8A14}" destId="{AACE8F74-A6C5-43F0-867A-D1B44CE008A8}" srcOrd="1" destOrd="0" parTransId="{36FC6262-8674-43DF-89D4-53CB9168501D}" sibTransId="{138B43F3-538D-4A54-A59E-4D3C5D3642D4}"/>
    <dgm:cxn modelId="{5F65A22B-6A29-4E7E-90C2-016031A56725}" type="presOf" srcId="{707C3672-0EF0-42DB-A91A-175C205E0FE3}" destId="{FA6E42F6-94D9-4B06-B7B6-43BEC90AB36B}" srcOrd="0" destOrd="3" presId="urn:microsoft.com/office/officeart/2005/8/layout/hProcess10#1"/>
    <dgm:cxn modelId="{0027323D-467F-4211-80C6-978271A543CE}" type="presOf" srcId="{422AAFC1-2C1F-4577-8AF4-D49F26C425D1}" destId="{B1B3E56E-367D-46AF-96D3-C70FE7C693D5}" srcOrd="0" destOrd="0" presId="urn:microsoft.com/office/officeart/2005/8/layout/hProcess10#1"/>
    <dgm:cxn modelId="{73CB9623-ED71-4FF3-BECF-A86C196F1515}" type="presOf" srcId="{B48EAD2E-4793-468B-8161-4C1247D8C357}" destId="{908CB92F-5EA8-442B-99F5-E6F693D47519}" srcOrd="0" destOrd="3" presId="urn:microsoft.com/office/officeart/2005/8/layout/hProcess10#1"/>
    <dgm:cxn modelId="{C9E7FE3E-3108-40FB-8C03-65F7A778D7F4}" type="presOf" srcId="{6DF347B9-05AB-4459-BD13-CF949C3C8A14}" destId="{FA6E42F6-94D9-4B06-B7B6-43BEC90AB36B}" srcOrd="0" destOrd="0" presId="urn:microsoft.com/office/officeart/2005/8/layout/hProcess10#1"/>
    <dgm:cxn modelId="{7F259322-A5FE-4DB3-949C-E40A1863B23C}" type="presOf" srcId="{888698DA-F7B1-4E08-8114-1776AA8ED6F7}" destId="{908CB92F-5EA8-442B-99F5-E6F693D47519}" srcOrd="0" destOrd="1" presId="urn:microsoft.com/office/officeart/2005/8/layout/hProcess10#1"/>
    <dgm:cxn modelId="{AA128817-7E57-4567-9C52-FB28DC7FFDE3}" type="presOf" srcId="{49D8FBD1-85A2-46B9-B60C-01657606DF94}" destId="{BBFB2A25-0F4B-4BFE-B814-AB7316EAC8B7}" srcOrd="0" destOrd="0" presId="urn:microsoft.com/office/officeart/2005/8/layout/hProcess10#1"/>
    <dgm:cxn modelId="{22FC28E7-85D8-45B6-8916-52DC8FF34488}" type="presOf" srcId="{F9A92B5C-CF19-4DF1-8A64-9CA08F2CA889}" destId="{975CF257-F5A2-4F77-AE0D-B4A9E4CF1874}" srcOrd="0" destOrd="1" presId="urn:microsoft.com/office/officeart/2005/8/layout/hProcess10#1"/>
    <dgm:cxn modelId="{1783DB84-A15E-4873-9969-C98D344A38CF}" type="presOf" srcId="{7987C506-2CDE-44E4-B4F5-C33C33D5A6D6}" destId="{975CF257-F5A2-4F77-AE0D-B4A9E4CF1874}" srcOrd="0" destOrd="2" presId="urn:microsoft.com/office/officeart/2005/8/layout/hProcess10#1"/>
    <dgm:cxn modelId="{AE95D33B-3913-4BD5-9BE9-4B789A051DCB}" type="presOf" srcId="{2180C18D-FEE9-4539-868A-88016A2CB7E5}" destId="{FA6E42F6-94D9-4B06-B7B6-43BEC90AB36B}" srcOrd="0" destOrd="1" presId="urn:microsoft.com/office/officeart/2005/8/layout/hProcess10#1"/>
    <dgm:cxn modelId="{C2BA66E6-7523-42B2-AA36-E9556EB2BE02}" type="presOf" srcId="{49D8FBD1-85A2-46B9-B60C-01657606DF94}" destId="{E731F7FA-CB05-4657-8649-0B0F6F1AE1B0}" srcOrd="1" destOrd="0" presId="urn:microsoft.com/office/officeart/2005/8/layout/hProcess10#1"/>
    <dgm:cxn modelId="{D034ECCE-9E94-4E0F-98FA-D5D2F962852A}" srcId="{C62109EB-5C2B-4F1A-A46B-8B4C9013AEE3}" destId="{CFD9661E-E466-4D41-A2DA-C7F90CFDAA34}" srcOrd="0" destOrd="0" parTransId="{3D61A766-195D-4F1A-ADF3-0F9C8ABA5B64}" sibTransId="{49D8FBD1-85A2-46B9-B60C-01657606DF94}"/>
    <dgm:cxn modelId="{4084321E-ED64-422C-9BC9-A76B8F6AC830}" srcId="{6DF347B9-05AB-4459-BD13-CF949C3C8A14}" destId="{707C3672-0EF0-42DB-A91A-175C205E0FE3}" srcOrd="2" destOrd="0" parTransId="{7E8BF841-A407-4F2A-8B1D-87F8204947A9}" sibTransId="{E1A72FAB-10A3-46A8-B080-66634AE5685E}"/>
    <dgm:cxn modelId="{BEBF5A78-64FE-4565-9EA1-76771F77DAE1}" srcId="{CFD9661E-E466-4D41-A2DA-C7F90CFDAA34}" destId="{1281D599-E36D-49FF-B1DC-BE785EA334F1}" srcOrd="1" destOrd="0" parTransId="{7C0ACAE6-0D47-4CA6-8776-54FA93A87DDF}" sibTransId="{BC9BCD4A-5EBF-4B52-8076-D89333A9DC8F}"/>
    <dgm:cxn modelId="{407CDB5D-7EA2-42F1-8A15-37B6DAAB40AA}" srcId="{CFD9661E-E466-4D41-A2DA-C7F90CFDAA34}" destId="{888698DA-F7B1-4E08-8114-1776AA8ED6F7}" srcOrd="0" destOrd="0" parTransId="{5D8954A5-8BA7-45C7-B3F9-D9857EAE291C}" sibTransId="{AABABD63-AD2C-404C-B001-8785D1EFE6F1}"/>
    <dgm:cxn modelId="{6FC59E6E-CE60-4928-9691-054E57577ACB}" srcId="{6AD4D0FC-646C-486F-BF9B-DEBD8AFBEA9E}" destId="{8564AA7F-0AED-41E0-A7A9-4213308ABD71}" srcOrd="2" destOrd="0" parTransId="{0327758D-6A67-432A-9ABF-61E5A78BEA2F}" sibTransId="{1C7F9AA8-2499-4116-99ED-70FA2073D423}"/>
    <dgm:cxn modelId="{337D7554-3E1B-493D-AD7D-0D18C3441E04}" srcId="{C62109EB-5C2B-4F1A-A46B-8B4C9013AEE3}" destId="{C01B2C84-5D6B-46FE-8BB1-4DD34F46CEE8}" srcOrd="4" destOrd="0" parTransId="{EB86941C-D4A7-45B8-BC52-EE1B5BE4F12F}" sibTransId="{FD9BE4EA-A40F-4B68-900E-4EF3B8C11A81}"/>
    <dgm:cxn modelId="{081DED6D-7F66-403A-8979-B49EAE82EA20}" srcId="{C01B2C84-5D6B-46FE-8BB1-4DD34F46CEE8}" destId="{35EAF81B-2ED2-4C1C-B343-ECE42AF0083C}" srcOrd="0" destOrd="0" parTransId="{8778AA73-A002-4202-A0F0-C3958E1735E7}" sibTransId="{5F3CF140-BA4A-445D-8A3A-A4FB4D22C08D}"/>
    <dgm:cxn modelId="{2ACD3ABF-19EB-42CF-9B7C-BF917C40D69F}" type="presOf" srcId="{A7094814-6996-43B0-A68D-BA1440C8BDE9}" destId="{975CF257-F5A2-4F77-AE0D-B4A9E4CF1874}" srcOrd="0" destOrd="0" presId="urn:microsoft.com/office/officeart/2005/8/layout/hProcess10#1"/>
    <dgm:cxn modelId="{E327AA2E-3962-4E72-8661-77488FD35229}" srcId="{6AD4D0FC-646C-486F-BF9B-DEBD8AFBEA9E}" destId="{86EE2E51-D3D6-4BFD-A17A-8E73EC134AA8}" srcOrd="3" destOrd="0" parTransId="{F80E1366-459D-4301-AE59-C33E7F38F120}" sibTransId="{5C0CEE2F-EFB8-46FD-ABD9-72F95A671860}"/>
    <dgm:cxn modelId="{60DA1C71-5453-4E77-BE55-5A315BE10DEE}" srcId="{6DF347B9-05AB-4459-BD13-CF949C3C8A14}" destId="{61D4896A-7230-43AA-B591-599A59890DE6}" srcOrd="5" destOrd="0" parTransId="{BCDA9D34-1AE7-4D0F-9626-81E53EF29AAC}" sibTransId="{1B5620E4-76AC-439A-997B-54514566C62D}"/>
    <dgm:cxn modelId="{FE33D46D-4227-4D16-861D-0E0901A370B6}" type="presOf" srcId="{FB735356-064E-43B4-B958-75E5460F32DB}" destId="{67737B99-9A1E-4AC6-AFF4-80103183C597}" srcOrd="0" destOrd="3" presId="urn:microsoft.com/office/officeart/2005/8/layout/hProcess10#1"/>
    <dgm:cxn modelId="{9EC52230-E2DE-4935-B471-48DCF822F511}" srcId="{C62109EB-5C2B-4F1A-A46B-8B4C9013AEE3}" destId="{6DF347B9-05AB-4459-BD13-CF949C3C8A14}" srcOrd="1" destOrd="0" parTransId="{A2D7F9F6-705D-4254-9817-74C705D35DD7}" sibTransId="{BC93E36D-F700-4375-9905-72193D372128}"/>
    <dgm:cxn modelId="{C8CD8B09-FA00-48C6-943D-12B6E3DD9BB1}" type="presOf" srcId="{2C36DAD2-F638-4F81-B263-41E6E73EF41E}" destId="{D3AD787B-03EF-4384-96FC-FBC6FA0E19ED}" srcOrd="0" destOrd="0" presId="urn:microsoft.com/office/officeart/2005/8/layout/hProcess10#1"/>
    <dgm:cxn modelId="{0B26A552-B36A-43ED-AEA3-55572ED24D29}" type="presOf" srcId="{35EAF81B-2ED2-4C1C-B343-ECE42AF0083C}" destId="{67737B99-9A1E-4AC6-AFF4-80103183C597}" srcOrd="0" destOrd="1" presId="urn:microsoft.com/office/officeart/2005/8/layout/hProcess10#1"/>
    <dgm:cxn modelId="{0BE71676-DC3A-4384-826B-C145FC8E86B6}" type="presOf" srcId="{C62109EB-5C2B-4F1A-A46B-8B4C9013AEE3}" destId="{609F1493-DB22-4932-BEFF-EF79A979E897}" srcOrd="0" destOrd="0" presId="urn:microsoft.com/office/officeart/2005/8/layout/hProcess10#1"/>
    <dgm:cxn modelId="{E43A49D0-F13C-4977-99AE-3B0D065EC158}" type="presOf" srcId="{75AF9CFA-E5EA-41C7-B733-BCCC515E0C99}" destId="{FA6E42F6-94D9-4B06-B7B6-43BEC90AB36B}" srcOrd="0" destOrd="4" presId="urn:microsoft.com/office/officeart/2005/8/layout/hProcess10#1"/>
    <dgm:cxn modelId="{5FD8F162-624C-489F-AB4A-4D7FFD9C2B9D}" type="presOf" srcId="{61D4896A-7230-43AA-B591-599A59890DE6}" destId="{FA6E42F6-94D9-4B06-B7B6-43BEC90AB36B}" srcOrd="0" destOrd="6" presId="urn:microsoft.com/office/officeart/2005/8/layout/hProcess10#1"/>
    <dgm:cxn modelId="{B16B32E5-9AC9-45A0-AEB0-13678D547931}" srcId="{A7094814-6996-43B0-A68D-BA1440C8BDE9}" destId="{7987C506-2CDE-44E4-B4F5-C33C33D5A6D6}" srcOrd="1" destOrd="0" parTransId="{54310600-079D-4722-BB85-54EC4A0229DD}" sibTransId="{F0D7FE95-B402-4BFC-8727-C8B5D71E0262}"/>
    <dgm:cxn modelId="{6B825280-CCDF-47CD-86AE-B98A49CF591A}" type="presOf" srcId="{422AAFC1-2C1F-4577-8AF4-D49F26C425D1}" destId="{AA75F406-2694-4212-8359-D41D0105C16E}" srcOrd="1" destOrd="0" presId="urn:microsoft.com/office/officeart/2005/8/layout/hProcess10#1"/>
    <dgm:cxn modelId="{2B5006B2-A62B-41DE-AC26-C5A008C44009}" srcId="{6DF347B9-05AB-4459-BD13-CF949C3C8A14}" destId="{2180C18D-FEE9-4539-868A-88016A2CB7E5}" srcOrd="0" destOrd="0" parTransId="{8C64319D-C016-44E0-84E3-A3726875BFE6}" sibTransId="{A4C4296A-BEC1-42CE-A882-17139BD815F4}"/>
    <dgm:cxn modelId="{9B81A37E-8F3B-4660-9BF6-BF3FC22F22CD}" srcId="{C01B2C84-5D6B-46FE-8BB1-4DD34F46CEE8}" destId="{FB735356-064E-43B4-B958-75E5460F32DB}" srcOrd="2" destOrd="0" parTransId="{71EEC0CD-3796-444D-BE05-915496FD80D8}" sibTransId="{461DE73F-846F-47CA-A3CC-F568BAB0DE5D}"/>
    <dgm:cxn modelId="{B83479EA-C81C-4003-8A40-AFABCF61560A}" srcId="{6AD4D0FC-646C-486F-BF9B-DEBD8AFBEA9E}" destId="{D44685D7-0E29-4A6C-927C-C560C9B26A7B}" srcOrd="1" destOrd="0" parTransId="{FD9129E7-B97C-4782-82B9-93A5B0AE3D34}" sibTransId="{25683F0F-1B39-4DB5-9662-DB61009D1EFC}"/>
    <dgm:cxn modelId="{DF59F676-DDE2-4D0A-9772-4992C72CF3C0}" srcId="{6DF347B9-05AB-4459-BD13-CF949C3C8A14}" destId="{24B5D0CC-0202-4F63-9F53-BB56674CDAF2}" srcOrd="4" destOrd="0" parTransId="{6EE67D20-F6D6-4D29-A8CA-F862546B2313}" sibTransId="{D38ED16B-C1E5-4430-8C95-08DCAD71A571}"/>
    <dgm:cxn modelId="{0FBBFC47-DC73-40BE-AA5B-1E93459C9A40}" type="presOf" srcId="{2C36DAD2-F638-4F81-B263-41E6E73EF41E}" destId="{22E2EF1C-6DCC-42E1-8079-C47D12798B10}" srcOrd="1" destOrd="0" presId="urn:microsoft.com/office/officeart/2005/8/layout/hProcess10#1"/>
    <dgm:cxn modelId="{A4EC844C-0773-4D13-821E-3DF9E2F1569C}" srcId="{CFD9661E-E466-4D41-A2DA-C7F90CFDAA34}" destId="{CF346AAC-90E6-4778-BF87-9E764E622057}" srcOrd="3" destOrd="0" parTransId="{DB01BF2A-B99E-4E84-B7F8-C01431891A5C}" sibTransId="{FDFAE280-4403-4CEB-AD40-2EA575985CAF}"/>
    <dgm:cxn modelId="{04B6C6C7-0966-4767-BBB7-8EEDAE666C33}" type="presOf" srcId="{24B5D0CC-0202-4F63-9F53-BB56674CDAF2}" destId="{FA6E42F6-94D9-4B06-B7B6-43BEC90AB36B}" srcOrd="0" destOrd="5" presId="urn:microsoft.com/office/officeart/2005/8/layout/hProcess10#1"/>
    <dgm:cxn modelId="{C14FD4B6-8FA8-4E77-9033-67E718201EED}" type="presOf" srcId="{6AD4D0FC-646C-486F-BF9B-DEBD8AFBEA9E}" destId="{6D1B0868-4582-4E66-A4E4-08E22E62931E}" srcOrd="0" destOrd="0" presId="urn:microsoft.com/office/officeart/2005/8/layout/hProcess10#1"/>
    <dgm:cxn modelId="{D38DAEE0-49D8-4D15-B943-256160CFD195}" type="presOf" srcId="{CF346AAC-90E6-4778-BF87-9E764E622057}" destId="{908CB92F-5EA8-442B-99F5-E6F693D47519}" srcOrd="0" destOrd="4" presId="urn:microsoft.com/office/officeart/2005/8/layout/hProcess10#1"/>
    <dgm:cxn modelId="{24938EB7-43F0-492C-B0EE-30B0BABB9F41}" srcId="{A7094814-6996-43B0-A68D-BA1440C8BDE9}" destId="{44647708-D3A2-4C9C-9F9F-05693CE8EBDC}" srcOrd="2" destOrd="0" parTransId="{6AC8DF2A-D799-453B-BC4E-9E606CD8910B}" sibTransId="{570D379C-26EB-41BF-879F-C87D52A72B06}"/>
    <dgm:cxn modelId="{EC8356F1-0B06-4E35-BB34-FE4ACF36C036}" type="presOf" srcId="{1281D599-E36D-49FF-B1DC-BE785EA334F1}" destId="{908CB92F-5EA8-442B-99F5-E6F693D47519}" srcOrd="0" destOrd="2" presId="urn:microsoft.com/office/officeart/2005/8/layout/hProcess10#1"/>
    <dgm:cxn modelId="{4569DABD-E590-48D6-897B-6A2F24D8BB3F}" type="presOf" srcId="{86EE2E51-D3D6-4BFD-A17A-8E73EC134AA8}" destId="{6D1B0868-4582-4E66-A4E4-08E22E62931E}" srcOrd="0" destOrd="4" presId="urn:microsoft.com/office/officeart/2005/8/layout/hProcess10#1"/>
    <dgm:cxn modelId="{623E723C-8D97-4070-9353-3F308EB3396D}" type="presOf" srcId="{EA673784-A503-4AA4-B115-DF7F6115348B}" destId="{67737B99-9A1E-4AC6-AFF4-80103183C597}" srcOrd="0" destOrd="2" presId="urn:microsoft.com/office/officeart/2005/8/layout/hProcess10#1"/>
    <dgm:cxn modelId="{27AD0761-5DE6-4380-A0AE-6FA324BC0165}" srcId="{C62109EB-5C2B-4F1A-A46B-8B4C9013AEE3}" destId="{A7094814-6996-43B0-A68D-BA1440C8BDE9}" srcOrd="2" destOrd="0" parTransId="{14168005-BA5F-4096-AF14-5B97D9F9EEEF}" sibTransId="{2C36DAD2-F638-4F81-B263-41E6E73EF41E}"/>
    <dgm:cxn modelId="{666427D0-80A6-47A6-9A4F-735ACA94F674}" srcId="{CFD9661E-E466-4D41-A2DA-C7F90CFDAA34}" destId="{B48EAD2E-4793-468B-8161-4C1247D8C357}" srcOrd="2" destOrd="0" parTransId="{25D8EF5C-8EF7-4CE2-BBC0-088CF92287DF}" sibTransId="{9E5F2613-F01F-40A9-B96A-0DCB9A2FABD1}"/>
    <dgm:cxn modelId="{E9FA5C93-5C62-44D4-8804-5084E9861488}" type="presOf" srcId="{8564AA7F-0AED-41E0-A7A9-4213308ABD71}" destId="{6D1B0868-4582-4E66-A4E4-08E22E62931E}" srcOrd="0" destOrd="3" presId="urn:microsoft.com/office/officeart/2005/8/layout/hProcess10#1"/>
    <dgm:cxn modelId="{DC9C1951-E90D-4428-9EFE-536AF887C29B}" type="presOf" srcId="{C01B2C84-5D6B-46FE-8BB1-4DD34F46CEE8}" destId="{67737B99-9A1E-4AC6-AFF4-80103183C597}" srcOrd="0" destOrd="0" presId="urn:microsoft.com/office/officeart/2005/8/layout/hProcess10#1"/>
    <dgm:cxn modelId="{FCF8E200-5FEA-42CD-8C47-FCA050C33230}" type="presOf" srcId="{60464913-F8CF-4911-90B2-4E536B8B4C1B}" destId="{6D1B0868-4582-4E66-A4E4-08E22E62931E}" srcOrd="0" destOrd="5" presId="urn:microsoft.com/office/officeart/2005/8/layout/hProcess10#1"/>
    <dgm:cxn modelId="{A632DE14-87FB-44C0-AFCB-10CE798FE4E6}" type="presOf" srcId="{AACE8F74-A6C5-43F0-867A-D1B44CE008A8}" destId="{FA6E42F6-94D9-4B06-B7B6-43BEC90AB36B}" srcOrd="0" destOrd="2" presId="urn:microsoft.com/office/officeart/2005/8/layout/hProcess10#1"/>
    <dgm:cxn modelId="{377439A4-C742-427E-BEB6-CEC89F8CDF9F}" srcId="{C01B2C84-5D6B-46FE-8BB1-4DD34F46CEE8}" destId="{EA673784-A503-4AA4-B115-DF7F6115348B}" srcOrd="1" destOrd="0" parTransId="{A43746BA-8401-4852-902B-58AC39E85A67}" sibTransId="{E39C8BB6-C54C-42E4-B1FD-8BA377305080}"/>
    <dgm:cxn modelId="{B880DE61-2403-47AD-A1D5-F61795E324D7}" srcId="{A7094814-6996-43B0-A68D-BA1440C8BDE9}" destId="{F9A92B5C-CF19-4DF1-8A64-9CA08F2CA889}" srcOrd="0" destOrd="0" parTransId="{87B49145-E476-4CCB-888E-F4FB9E2A0F14}" sibTransId="{1181FC52-B3CF-4775-B68C-4C01AC4834C0}"/>
    <dgm:cxn modelId="{E703B9CE-30B0-4F08-885E-369F70DA527A}" type="presOf" srcId="{44647708-D3A2-4C9C-9F9F-05693CE8EBDC}" destId="{975CF257-F5A2-4F77-AE0D-B4A9E4CF1874}" srcOrd="0" destOrd="3" presId="urn:microsoft.com/office/officeart/2005/8/layout/hProcess10#1"/>
    <dgm:cxn modelId="{438ECB2F-3FB8-4597-827A-1543F953AEDC}" type="presParOf" srcId="{609F1493-DB22-4932-BEFF-EF79A979E897}" destId="{61C959EE-52C2-4E53-8E34-9880D7BE1143}" srcOrd="0" destOrd="0" presId="urn:microsoft.com/office/officeart/2005/8/layout/hProcess10#1"/>
    <dgm:cxn modelId="{97AA72B6-54BB-4BBC-BBD8-83F38DD94102}" type="presParOf" srcId="{61C959EE-52C2-4E53-8E34-9880D7BE1143}" destId="{BB29AAD2-8325-493E-98FF-E32B9B8001FE}" srcOrd="0" destOrd="0" presId="urn:microsoft.com/office/officeart/2005/8/layout/hProcess10#1"/>
    <dgm:cxn modelId="{67079BDA-8A42-4159-9E16-E581B134F9B6}" type="presParOf" srcId="{61C959EE-52C2-4E53-8E34-9880D7BE1143}" destId="{908CB92F-5EA8-442B-99F5-E6F693D47519}" srcOrd="1" destOrd="0" presId="urn:microsoft.com/office/officeart/2005/8/layout/hProcess10#1"/>
    <dgm:cxn modelId="{E3CF53B1-DE4B-4C17-AE40-291F570191E4}" type="presParOf" srcId="{609F1493-DB22-4932-BEFF-EF79A979E897}" destId="{BBFB2A25-0F4B-4BFE-B814-AB7316EAC8B7}" srcOrd="1" destOrd="0" presId="urn:microsoft.com/office/officeart/2005/8/layout/hProcess10#1"/>
    <dgm:cxn modelId="{868D2C7F-F2B5-4B16-B3BD-E4E328B0F484}" type="presParOf" srcId="{BBFB2A25-0F4B-4BFE-B814-AB7316EAC8B7}" destId="{E731F7FA-CB05-4657-8649-0B0F6F1AE1B0}" srcOrd="0" destOrd="0" presId="urn:microsoft.com/office/officeart/2005/8/layout/hProcess10#1"/>
    <dgm:cxn modelId="{D6228405-CAEF-4FB4-9F8E-88530BF73F79}" type="presParOf" srcId="{609F1493-DB22-4932-BEFF-EF79A979E897}" destId="{2FA8CF50-F6ED-4F41-935F-8F5A0970CC49}" srcOrd="2" destOrd="0" presId="urn:microsoft.com/office/officeart/2005/8/layout/hProcess10#1"/>
    <dgm:cxn modelId="{E84D20E3-F568-4681-A7FF-64162EFA19F0}" type="presParOf" srcId="{2FA8CF50-F6ED-4F41-935F-8F5A0970CC49}" destId="{CC3C3F98-2E6A-4969-A79D-F74B7252E040}" srcOrd="0" destOrd="0" presId="urn:microsoft.com/office/officeart/2005/8/layout/hProcess10#1"/>
    <dgm:cxn modelId="{57E70D6E-A609-4D75-87B6-8BD704A32DBB}" type="presParOf" srcId="{2FA8CF50-F6ED-4F41-935F-8F5A0970CC49}" destId="{FA6E42F6-94D9-4B06-B7B6-43BEC90AB36B}" srcOrd="1" destOrd="0" presId="urn:microsoft.com/office/officeart/2005/8/layout/hProcess10#1"/>
    <dgm:cxn modelId="{5687F54C-5CBD-4721-A17C-1F242E995534}" type="presParOf" srcId="{609F1493-DB22-4932-BEFF-EF79A979E897}" destId="{E8FD12FB-2AD3-4C77-B301-F385A7060FE1}" srcOrd="3" destOrd="0" presId="urn:microsoft.com/office/officeart/2005/8/layout/hProcess10#1"/>
    <dgm:cxn modelId="{3CCAF487-A953-4B17-89F3-744125BF5173}" type="presParOf" srcId="{E8FD12FB-2AD3-4C77-B301-F385A7060FE1}" destId="{538C8548-D911-4CCC-8972-2C2ACD0101D4}" srcOrd="0" destOrd="0" presId="urn:microsoft.com/office/officeart/2005/8/layout/hProcess10#1"/>
    <dgm:cxn modelId="{ADF1F692-EE6B-4C92-8219-26A1977E6547}" type="presParOf" srcId="{609F1493-DB22-4932-BEFF-EF79A979E897}" destId="{4FEC386B-3FB5-4B60-92EC-E3C58D006AF3}" srcOrd="4" destOrd="0" presId="urn:microsoft.com/office/officeart/2005/8/layout/hProcess10#1"/>
    <dgm:cxn modelId="{4D5AD4A6-027A-4FD2-BC8A-F63E98AD04FE}" type="presParOf" srcId="{4FEC386B-3FB5-4B60-92EC-E3C58D006AF3}" destId="{259946B3-D25B-4A3C-9607-6E534306D61E}" srcOrd="0" destOrd="0" presId="urn:microsoft.com/office/officeart/2005/8/layout/hProcess10#1"/>
    <dgm:cxn modelId="{37983128-28C2-4E9F-8532-AF346E455736}" type="presParOf" srcId="{4FEC386B-3FB5-4B60-92EC-E3C58D006AF3}" destId="{975CF257-F5A2-4F77-AE0D-B4A9E4CF1874}" srcOrd="1" destOrd="0" presId="urn:microsoft.com/office/officeart/2005/8/layout/hProcess10#1"/>
    <dgm:cxn modelId="{F252BA44-83CE-4975-8C72-391D1FD93687}" type="presParOf" srcId="{609F1493-DB22-4932-BEFF-EF79A979E897}" destId="{D3AD787B-03EF-4384-96FC-FBC6FA0E19ED}" srcOrd="5" destOrd="0" presId="urn:microsoft.com/office/officeart/2005/8/layout/hProcess10#1"/>
    <dgm:cxn modelId="{2B3683E9-C171-4B68-B5B9-DC9298CB3868}" type="presParOf" srcId="{D3AD787B-03EF-4384-96FC-FBC6FA0E19ED}" destId="{22E2EF1C-6DCC-42E1-8079-C47D12798B10}" srcOrd="0" destOrd="0" presId="urn:microsoft.com/office/officeart/2005/8/layout/hProcess10#1"/>
    <dgm:cxn modelId="{D3E188C2-9663-4BE9-B368-0874708C388E}" type="presParOf" srcId="{609F1493-DB22-4932-BEFF-EF79A979E897}" destId="{5D9971B6-BF10-4E53-A116-9974856BC5DF}" srcOrd="6" destOrd="0" presId="urn:microsoft.com/office/officeart/2005/8/layout/hProcess10#1"/>
    <dgm:cxn modelId="{01C86575-8B02-411C-9C18-704115E712C8}" type="presParOf" srcId="{5D9971B6-BF10-4E53-A116-9974856BC5DF}" destId="{99C03321-AD35-4BBC-BC02-B81DD25EF5FE}" srcOrd="0" destOrd="0" presId="urn:microsoft.com/office/officeart/2005/8/layout/hProcess10#1"/>
    <dgm:cxn modelId="{11086628-B2A3-4264-9492-AD92EDCE3FF1}" type="presParOf" srcId="{5D9971B6-BF10-4E53-A116-9974856BC5DF}" destId="{6D1B0868-4582-4E66-A4E4-08E22E62931E}" srcOrd="1" destOrd="0" presId="urn:microsoft.com/office/officeart/2005/8/layout/hProcess10#1"/>
    <dgm:cxn modelId="{0FDB0764-8CD1-4A1C-AC65-895461665C17}" type="presParOf" srcId="{609F1493-DB22-4932-BEFF-EF79A979E897}" destId="{B1B3E56E-367D-46AF-96D3-C70FE7C693D5}" srcOrd="7" destOrd="0" presId="urn:microsoft.com/office/officeart/2005/8/layout/hProcess10#1"/>
    <dgm:cxn modelId="{C19A5FAC-DC75-4511-A724-1DB640B3C02D}" type="presParOf" srcId="{B1B3E56E-367D-46AF-96D3-C70FE7C693D5}" destId="{AA75F406-2694-4212-8359-D41D0105C16E}" srcOrd="0" destOrd="0" presId="urn:microsoft.com/office/officeart/2005/8/layout/hProcess10#1"/>
    <dgm:cxn modelId="{7C85C73A-68C8-453F-A883-8CDBFEE79D13}" type="presParOf" srcId="{609F1493-DB22-4932-BEFF-EF79A979E897}" destId="{C0D397DC-19A0-4918-BA22-5E342E87F459}" srcOrd="8" destOrd="0" presId="urn:microsoft.com/office/officeart/2005/8/layout/hProcess10#1"/>
    <dgm:cxn modelId="{4693723B-08D0-4845-BAEE-310240C947DC}" type="presParOf" srcId="{C0D397DC-19A0-4918-BA22-5E342E87F459}" destId="{EBF4C65E-5E49-4394-A97A-341AC7DFD438}" srcOrd="0" destOrd="0" presId="urn:microsoft.com/office/officeart/2005/8/layout/hProcess10#1"/>
    <dgm:cxn modelId="{6AA12EF5-2FEC-4765-ACB4-1980BBE68992}" type="presParOf" srcId="{C0D397DC-19A0-4918-BA22-5E342E87F459}" destId="{67737B99-9A1E-4AC6-AFF4-80103183C597}" srcOrd="1" destOrd="0" presId="urn:microsoft.com/office/officeart/2005/8/layout/hProcess10#1"/>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B29AAD2-8325-493E-98FF-E32B9B8001FE}">
      <dsp:nvSpPr>
        <dsp:cNvPr id="0" name=""/>
        <dsp:cNvSpPr/>
      </dsp:nvSpPr>
      <dsp:spPr>
        <a:xfrm>
          <a:off x="8103" y="176407"/>
          <a:ext cx="1894341" cy="1894341"/>
        </a:xfrm>
        <a:prstGeom prst="roundRect">
          <a:avLst>
            <a:gd name="adj" fmla="val 1000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08CB92F-5EA8-442B-99F5-E6F693D47519}">
      <dsp:nvSpPr>
        <dsp:cNvPr id="0" name=""/>
        <dsp:cNvSpPr/>
      </dsp:nvSpPr>
      <dsp:spPr>
        <a:xfrm>
          <a:off x="257892" y="1489418"/>
          <a:ext cx="1894341" cy="189434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lvl="0" algn="l" defTabSz="533400">
            <a:lnSpc>
              <a:spcPct val="90000"/>
            </a:lnSpc>
            <a:spcBef>
              <a:spcPct val="0"/>
            </a:spcBef>
            <a:spcAft>
              <a:spcPct val="35000"/>
            </a:spcAft>
          </a:pPr>
          <a:r>
            <a:rPr lang="es-ES" sz="1200" b="1" kern="1200" dirty="0" smtClean="0"/>
            <a:t>Identificar</a:t>
          </a:r>
          <a:endParaRPr lang="es-ES" sz="1200" b="1" kern="1200" dirty="0"/>
        </a:p>
        <a:p>
          <a:pPr marL="57150" lvl="1" indent="-57150" algn="l" defTabSz="488950">
            <a:lnSpc>
              <a:spcPct val="90000"/>
            </a:lnSpc>
            <a:spcBef>
              <a:spcPct val="0"/>
            </a:spcBef>
            <a:spcAft>
              <a:spcPct val="15000"/>
            </a:spcAft>
            <a:buChar char="••"/>
          </a:pPr>
          <a:r>
            <a:rPr lang="es-ES" sz="1100" kern="1200" dirty="0" smtClean="0"/>
            <a:t>Gestión de activos</a:t>
          </a:r>
          <a:endParaRPr lang="es-ES" sz="1100" kern="1200" dirty="0"/>
        </a:p>
        <a:p>
          <a:pPr marL="57150" lvl="1" indent="-57150" algn="l" defTabSz="488950">
            <a:lnSpc>
              <a:spcPct val="90000"/>
            </a:lnSpc>
            <a:spcBef>
              <a:spcPct val="0"/>
            </a:spcBef>
            <a:spcAft>
              <a:spcPct val="15000"/>
            </a:spcAft>
            <a:buChar char="••"/>
          </a:pPr>
          <a:r>
            <a:rPr lang="es-ES" sz="1100" kern="1200" dirty="0" smtClean="0"/>
            <a:t>Ambiente de negocios</a:t>
          </a:r>
          <a:endParaRPr lang="es-ES" sz="1100" kern="1200" dirty="0"/>
        </a:p>
        <a:p>
          <a:pPr marL="57150" lvl="1" indent="-57150" algn="l" defTabSz="488950">
            <a:lnSpc>
              <a:spcPct val="90000"/>
            </a:lnSpc>
            <a:spcBef>
              <a:spcPct val="0"/>
            </a:spcBef>
            <a:spcAft>
              <a:spcPct val="15000"/>
            </a:spcAft>
            <a:buChar char="••"/>
          </a:pPr>
          <a:r>
            <a:rPr lang="es-ES" sz="1100" kern="1200" dirty="0" smtClean="0"/>
            <a:t>Evaluación de riesgos</a:t>
          </a:r>
          <a:endParaRPr lang="es-ES" sz="1100" kern="1200" dirty="0"/>
        </a:p>
        <a:p>
          <a:pPr marL="57150" lvl="1" indent="-57150" algn="l" defTabSz="488950">
            <a:lnSpc>
              <a:spcPct val="90000"/>
            </a:lnSpc>
            <a:spcBef>
              <a:spcPct val="0"/>
            </a:spcBef>
            <a:spcAft>
              <a:spcPct val="15000"/>
            </a:spcAft>
            <a:buChar char="••"/>
          </a:pPr>
          <a:r>
            <a:rPr lang="es-ES" sz="1100" kern="1200" dirty="0" smtClean="0"/>
            <a:t>Estrategia de gestión de riesgos</a:t>
          </a:r>
          <a:endParaRPr lang="es-ES" sz="1100" kern="1200" dirty="0"/>
        </a:p>
      </dsp:txBody>
      <dsp:txXfrm>
        <a:off x="313375" y="1544901"/>
        <a:ext cx="1783375" cy="1783375"/>
      </dsp:txXfrm>
    </dsp:sp>
    <dsp:sp modelId="{BBFB2A25-0F4B-4BFE-B814-AB7316EAC8B7}">
      <dsp:nvSpPr>
        <dsp:cNvPr id="0" name=""/>
        <dsp:cNvSpPr/>
      </dsp:nvSpPr>
      <dsp:spPr>
        <a:xfrm>
          <a:off x="2267336" y="895985"/>
          <a:ext cx="364891" cy="455183"/>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77825">
            <a:lnSpc>
              <a:spcPct val="90000"/>
            </a:lnSpc>
            <a:spcBef>
              <a:spcPct val="0"/>
            </a:spcBef>
            <a:spcAft>
              <a:spcPct val="35000"/>
            </a:spcAft>
          </a:pPr>
          <a:endParaRPr lang="es-ES" sz="850" kern="1200"/>
        </a:p>
      </dsp:txBody>
      <dsp:txXfrm>
        <a:off x="2267336" y="987022"/>
        <a:ext cx="255424" cy="273109"/>
      </dsp:txXfrm>
    </dsp:sp>
    <dsp:sp modelId="{CC3C3F98-2E6A-4969-A79D-F74B7252E040}">
      <dsp:nvSpPr>
        <dsp:cNvPr id="0" name=""/>
        <dsp:cNvSpPr/>
      </dsp:nvSpPr>
      <dsp:spPr>
        <a:xfrm>
          <a:off x="2944992" y="176407"/>
          <a:ext cx="1894341" cy="1894341"/>
        </a:xfrm>
        <a:prstGeom prst="roundRect">
          <a:avLst>
            <a:gd name="adj" fmla="val 10000"/>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FA6E42F6-94D9-4B06-B7B6-43BEC90AB36B}">
      <dsp:nvSpPr>
        <dsp:cNvPr id="0" name=""/>
        <dsp:cNvSpPr/>
      </dsp:nvSpPr>
      <dsp:spPr>
        <a:xfrm>
          <a:off x="3194781" y="1489418"/>
          <a:ext cx="1894341" cy="189434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lvl="0" algn="l" defTabSz="533400">
            <a:lnSpc>
              <a:spcPct val="90000"/>
            </a:lnSpc>
            <a:spcBef>
              <a:spcPct val="0"/>
            </a:spcBef>
            <a:spcAft>
              <a:spcPct val="35000"/>
            </a:spcAft>
          </a:pPr>
          <a:r>
            <a:rPr lang="es-ES" sz="1200" b="1" kern="1200" dirty="0" smtClean="0"/>
            <a:t>Proteger</a:t>
          </a:r>
        </a:p>
        <a:p>
          <a:pPr marL="57150" lvl="1" indent="-57150" algn="l" defTabSz="488950">
            <a:lnSpc>
              <a:spcPct val="90000"/>
            </a:lnSpc>
            <a:spcBef>
              <a:spcPct val="0"/>
            </a:spcBef>
            <a:spcAft>
              <a:spcPct val="15000"/>
            </a:spcAft>
            <a:buChar char="••"/>
          </a:pPr>
          <a:r>
            <a:rPr lang="es-ES" sz="1100" kern="1200" dirty="0" smtClean="0"/>
            <a:t>Control de acceso</a:t>
          </a:r>
          <a:endParaRPr lang="es-ES" sz="1100" kern="1200" dirty="0"/>
        </a:p>
        <a:p>
          <a:pPr marL="57150" lvl="1" indent="-57150" algn="l" defTabSz="488950">
            <a:lnSpc>
              <a:spcPct val="90000"/>
            </a:lnSpc>
            <a:spcBef>
              <a:spcPct val="0"/>
            </a:spcBef>
            <a:spcAft>
              <a:spcPct val="15000"/>
            </a:spcAft>
            <a:buChar char="••"/>
          </a:pPr>
          <a:r>
            <a:rPr lang="es-ES" sz="1100" kern="1200" dirty="0" smtClean="0"/>
            <a:t>Capacitación y sensibilización</a:t>
          </a:r>
          <a:endParaRPr lang="es-ES" sz="1100" kern="1200" dirty="0"/>
        </a:p>
        <a:p>
          <a:pPr marL="57150" lvl="1" indent="-57150" algn="l" defTabSz="488950">
            <a:lnSpc>
              <a:spcPct val="90000"/>
            </a:lnSpc>
            <a:spcBef>
              <a:spcPct val="0"/>
            </a:spcBef>
            <a:spcAft>
              <a:spcPct val="15000"/>
            </a:spcAft>
            <a:buChar char="••"/>
          </a:pPr>
          <a:r>
            <a:rPr lang="es-ES" sz="1100" kern="1200" dirty="0" smtClean="0"/>
            <a:t>Seguridad datos</a:t>
          </a:r>
          <a:endParaRPr lang="es-ES" sz="1100" kern="1200" dirty="0"/>
        </a:p>
        <a:p>
          <a:pPr marL="57150" lvl="1" indent="-57150" algn="l" defTabSz="488950">
            <a:lnSpc>
              <a:spcPct val="90000"/>
            </a:lnSpc>
            <a:spcBef>
              <a:spcPct val="0"/>
            </a:spcBef>
            <a:spcAft>
              <a:spcPct val="15000"/>
            </a:spcAft>
            <a:buChar char="••"/>
          </a:pPr>
          <a:r>
            <a:rPr lang="es-ES" sz="1100" kern="1200" dirty="0" smtClean="0"/>
            <a:t>Protección información y procedimientos</a:t>
          </a:r>
          <a:endParaRPr lang="es-ES" sz="1100" kern="1200" dirty="0"/>
        </a:p>
        <a:p>
          <a:pPr marL="57150" lvl="1" indent="-57150" algn="l" defTabSz="488950">
            <a:lnSpc>
              <a:spcPct val="90000"/>
            </a:lnSpc>
            <a:spcBef>
              <a:spcPct val="0"/>
            </a:spcBef>
            <a:spcAft>
              <a:spcPct val="15000"/>
            </a:spcAft>
            <a:buChar char="••"/>
          </a:pPr>
          <a:r>
            <a:rPr lang="es-ES" sz="1100" kern="1200" dirty="0" smtClean="0"/>
            <a:t>Mantenimiento</a:t>
          </a:r>
          <a:endParaRPr lang="es-ES" sz="1100" kern="1200" dirty="0"/>
        </a:p>
        <a:p>
          <a:pPr marL="57150" lvl="1" indent="-57150" algn="l" defTabSz="488950">
            <a:lnSpc>
              <a:spcPct val="90000"/>
            </a:lnSpc>
            <a:spcBef>
              <a:spcPct val="0"/>
            </a:spcBef>
            <a:spcAft>
              <a:spcPct val="15000"/>
            </a:spcAft>
            <a:buChar char="••"/>
          </a:pPr>
          <a:r>
            <a:rPr lang="es-ES" sz="1100" kern="1200" dirty="0" smtClean="0"/>
            <a:t>Tecnología de protección</a:t>
          </a:r>
          <a:endParaRPr lang="es-ES" sz="1100" kern="1200" dirty="0"/>
        </a:p>
      </dsp:txBody>
      <dsp:txXfrm>
        <a:off x="3250264" y="1544901"/>
        <a:ext cx="1783375" cy="1783375"/>
      </dsp:txXfrm>
    </dsp:sp>
    <dsp:sp modelId="{E8FD12FB-2AD3-4C77-B301-F385A7060FE1}">
      <dsp:nvSpPr>
        <dsp:cNvPr id="0" name=""/>
        <dsp:cNvSpPr/>
      </dsp:nvSpPr>
      <dsp:spPr>
        <a:xfrm>
          <a:off x="5204225" y="895985"/>
          <a:ext cx="364891" cy="455183"/>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77825">
            <a:lnSpc>
              <a:spcPct val="90000"/>
            </a:lnSpc>
            <a:spcBef>
              <a:spcPct val="0"/>
            </a:spcBef>
            <a:spcAft>
              <a:spcPct val="35000"/>
            </a:spcAft>
          </a:pPr>
          <a:endParaRPr lang="es-ES" sz="850" kern="1200"/>
        </a:p>
      </dsp:txBody>
      <dsp:txXfrm>
        <a:off x="5204225" y="987022"/>
        <a:ext cx="255424" cy="273109"/>
      </dsp:txXfrm>
    </dsp:sp>
    <dsp:sp modelId="{259946B3-D25B-4A3C-9607-6E534306D61E}">
      <dsp:nvSpPr>
        <dsp:cNvPr id="0" name=""/>
        <dsp:cNvSpPr/>
      </dsp:nvSpPr>
      <dsp:spPr>
        <a:xfrm>
          <a:off x="5881881" y="176407"/>
          <a:ext cx="1894341" cy="1894341"/>
        </a:xfrm>
        <a:prstGeom prst="roundRect">
          <a:avLst>
            <a:gd name="adj" fmla="val 1000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75CF257-F5A2-4F77-AE0D-B4A9E4CF1874}">
      <dsp:nvSpPr>
        <dsp:cNvPr id="0" name=""/>
        <dsp:cNvSpPr/>
      </dsp:nvSpPr>
      <dsp:spPr>
        <a:xfrm>
          <a:off x="6131671" y="1489418"/>
          <a:ext cx="1894341" cy="189434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lvl="0" algn="l" defTabSz="444500">
            <a:lnSpc>
              <a:spcPct val="90000"/>
            </a:lnSpc>
            <a:spcBef>
              <a:spcPct val="0"/>
            </a:spcBef>
            <a:spcAft>
              <a:spcPct val="35000"/>
            </a:spcAft>
          </a:pPr>
          <a:r>
            <a:rPr lang="es-ES" sz="1000" b="1" kern="1200" dirty="0" smtClean="0"/>
            <a:t>Detectar</a:t>
          </a:r>
          <a:endParaRPr lang="es-ES" sz="1000" b="1" kern="1200" dirty="0"/>
        </a:p>
        <a:p>
          <a:pPr marL="57150" lvl="1" indent="-57150" algn="l" defTabSz="488950">
            <a:lnSpc>
              <a:spcPct val="90000"/>
            </a:lnSpc>
            <a:spcBef>
              <a:spcPct val="0"/>
            </a:spcBef>
            <a:spcAft>
              <a:spcPct val="15000"/>
            </a:spcAft>
            <a:buChar char="••"/>
          </a:pPr>
          <a:r>
            <a:rPr lang="es-ES" sz="1100" kern="1200" dirty="0" smtClean="0"/>
            <a:t>Anomalías y eventos</a:t>
          </a:r>
          <a:endParaRPr lang="es-ES" sz="1100" kern="1200" dirty="0"/>
        </a:p>
        <a:p>
          <a:pPr marL="57150" lvl="1" indent="-57150" algn="l" defTabSz="488950">
            <a:lnSpc>
              <a:spcPct val="90000"/>
            </a:lnSpc>
            <a:spcBef>
              <a:spcPct val="0"/>
            </a:spcBef>
            <a:spcAft>
              <a:spcPct val="15000"/>
            </a:spcAft>
            <a:buChar char="••"/>
          </a:pPr>
          <a:r>
            <a:rPr lang="es-ES" sz="1100" kern="1200" dirty="0" smtClean="0"/>
            <a:t>Monitoreo continuo de la seguridad</a:t>
          </a:r>
          <a:endParaRPr lang="es-ES" sz="1100" kern="1200" dirty="0"/>
        </a:p>
        <a:p>
          <a:pPr marL="57150" lvl="1" indent="-57150" algn="l" defTabSz="488950">
            <a:lnSpc>
              <a:spcPct val="90000"/>
            </a:lnSpc>
            <a:spcBef>
              <a:spcPct val="0"/>
            </a:spcBef>
            <a:spcAft>
              <a:spcPct val="15000"/>
            </a:spcAft>
            <a:buChar char="••"/>
          </a:pPr>
          <a:r>
            <a:rPr lang="es-ES" sz="1100" kern="1200" dirty="0" smtClean="0"/>
            <a:t>Proceso de detección</a:t>
          </a:r>
          <a:r>
            <a:rPr lang="es-ES" sz="1000" kern="1200" dirty="0" smtClean="0"/>
            <a:t>	</a:t>
          </a:r>
          <a:endParaRPr lang="es-ES" sz="1000" kern="1200" dirty="0"/>
        </a:p>
      </dsp:txBody>
      <dsp:txXfrm>
        <a:off x="6187154" y="1544901"/>
        <a:ext cx="1783375" cy="1783375"/>
      </dsp:txXfrm>
    </dsp:sp>
    <dsp:sp modelId="{D3AD787B-03EF-4384-96FC-FBC6FA0E19ED}">
      <dsp:nvSpPr>
        <dsp:cNvPr id="0" name=""/>
        <dsp:cNvSpPr/>
      </dsp:nvSpPr>
      <dsp:spPr>
        <a:xfrm>
          <a:off x="8141114" y="895985"/>
          <a:ext cx="364891" cy="455183"/>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77825">
            <a:lnSpc>
              <a:spcPct val="90000"/>
            </a:lnSpc>
            <a:spcBef>
              <a:spcPct val="0"/>
            </a:spcBef>
            <a:spcAft>
              <a:spcPct val="35000"/>
            </a:spcAft>
          </a:pPr>
          <a:endParaRPr lang="es-ES" sz="850" kern="1200"/>
        </a:p>
      </dsp:txBody>
      <dsp:txXfrm>
        <a:off x="8141114" y="987022"/>
        <a:ext cx="255424" cy="273109"/>
      </dsp:txXfrm>
    </dsp:sp>
    <dsp:sp modelId="{99C03321-AD35-4BBC-BC02-B81DD25EF5FE}">
      <dsp:nvSpPr>
        <dsp:cNvPr id="0" name=""/>
        <dsp:cNvSpPr/>
      </dsp:nvSpPr>
      <dsp:spPr>
        <a:xfrm>
          <a:off x="8818771" y="176407"/>
          <a:ext cx="1894341" cy="1894341"/>
        </a:xfrm>
        <a:prstGeom prst="roundRect">
          <a:avLst>
            <a:gd name="adj" fmla="val 10000"/>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D1B0868-4582-4E66-A4E4-08E22E62931E}">
      <dsp:nvSpPr>
        <dsp:cNvPr id="0" name=""/>
        <dsp:cNvSpPr/>
      </dsp:nvSpPr>
      <dsp:spPr>
        <a:xfrm>
          <a:off x="9068579" y="1489418"/>
          <a:ext cx="1894341" cy="189434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lvl="0" algn="l" defTabSz="444500">
            <a:lnSpc>
              <a:spcPct val="90000"/>
            </a:lnSpc>
            <a:spcBef>
              <a:spcPct val="0"/>
            </a:spcBef>
            <a:spcAft>
              <a:spcPct val="35000"/>
            </a:spcAft>
          </a:pPr>
          <a:r>
            <a:rPr lang="es-ES" sz="1000" b="1" kern="1200" dirty="0" smtClean="0"/>
            <a:t>Responder</a:t>
          </a:r>
          <a:endParaRPr lang="es-ES" sz="1000" b="1" kern="1200" dirty="0"/>
        </a:p>
        <a:p>
          <a:pPr marL="57150" lvl="1" indent="-57150" algn="l" defTabSz="488950">
            <a:lnSpc>
              <a:spcPct val="90000"/>
            </a:lnSpc>
            <a:spcBef>
              <a:spcPct val="0"/>
            </a:spcBef>
            <a:spcAft>
              <a:spcPct val="15000"/>
            </a:spcAft>
            <a:buChar char="••"/>
          </a:pPr>
          <a:r>
            <a:rPr lang="es-ES" sz="1100" kern="1200" dirty="0" smtClean="0"/>
            <a:t>Planes de respuesta</a:t>
          </a:r>
          <a:endParaRPr lang="es-ES" sz="1100" kern="1200" dirty="0"/>
        </a:p>
        <a:p>
          <a:pPr marL="57150" lvl="1" indent="-57150" algn="l" defTabSz="488950">
            <a:lnSpc>
              <a:spcPct val="90000"/>
            </a:lnSpc>
            <a:spcBef>
              <a:spcPct val="0"/>
            </a:spcBef>
            <a:spcAft>
              <a:spcPct val="15000"/>
            </a:spcAft>
            <a:buChar char="••"/>
          </a:pPr>
          <a:r>
            <a:rPr lang="es-ES" sz="1100" kern="1200" dirty="0" smtClean="0"/>
            <a:t>Comunicaciones</a:t>
          </a:r>
          <a:endParaRPr lang="es-ES" sz="1100" kern="1200" dirty="0"/>
        </a:p>
        <a:p>
          <a:pPr marL="57150" lvl="1" indent="-57150" algn="l" defTabSz="488950">
            <a:lnSpc>
              <a:spcPct val="90000"/>
            </a:lnSpc>
            <a:spcBef>
              <a:spcPct val="0"/>
            </a:spcBef>
            <a:spcAft>
              <a:spcPct val="15000"/>
            </a:spcAft>
            <a:buChar char="••"/>
          </a:pPr>
          <a:r>
            <a:rPr lang="es-ES" sz="1100" kern="1200" dirty="0" smtClean="0"/>
            <a:t>Análisis</a:t>
          </a:r>
          <a:endParaRPr lang="es-ES" sz="1100" kern="1200" dirty="0"/>
        </a:p>
        <a:p>
          <a:pPr marL="57150" lvl="1" indent="-57150" algn="l" defTabSz="488950">
            <a:lnSpc>
              <a:spcPct val="90000"/>
            </a:lnSpc>
            <a:spcBef>
              <a:spcPct val="0"/>
            </a:spcBef>
            <a:spcAft>
              <a:spcPct val="15000"/>
            </a:spcAft>
            <a:buChar char="••"/>
          </a:pPr>
          <a:r>
            <a:rPr lang="es-ES" sz="1100" kern="1200" dirty="0" smtClean="0"/>
            <a:t>Mitigación</a:t>
          </a:r>
          <a:endParaRPr lang="es-ES" sz="1100" kern="1200" dirty="0"/>
        </a:p>
        <a:p>
          <a:pPr marL="57150" lvl="1" indent="-57150" algn="l" defTabSz="488950">
            <a:lnSpc>
              <a:spcPct val="90000"/>
            </a:lnSpc>
            <a:spcBef>
              <a:spcPct val="0"/>
            </a:spcBef>
            <a:spcAft>
              <a:spcPct val="15000"/>
            </a:spcAft>
            <a:buChar char="••"/>
          </a:pPr>
          <a:r>
            <a:rPr lang="es-ES" sz="1100" kern="1200" dirty="0" smtClean="0"/>
            <a:t>Mejoras</a:t>
          </a:r>
          <a:endParaRPr lang="es-ES" sz="1100" kern="1200" dirty="0"/>
        </a:p>
      </dsp:txBody>
      <dsp:txXfrm>
        <a:off x="9124062" y="1544901"/>
        <a:ext cx="1783375" cy="1783375"/>
      </dsp:txXfrm>
    </dsp:sp>
    <dsp:sp modelId="{B1B3E56E-367D-46AF-96D3-C70FE7C693D5}">
      <dsp:nvSpPr>
        <dsp:cNvPr id="0" name=""/>
        <dsp:cNvSpPr/>
      </dsp:nvSpPr>
      <dsp:spPr>
        <a:xfrm>
          <a:off x="11078004" y="895985"/>
          <a:ext cx="364891" cy="455183"/>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77825">
            <a:lnSpc>
              <a:spcPct val="90000"/>
            </a:lnSpc>
            <a:spcBef>
              <a:spcPct val="0"/>
            </a:spcBef>
            <a:spcAft>
              <a:spcPct val="35000"/>
            </a:spcAft>
          </a:pPr>
          <a:endParaRPr lang="es-ES" sz="850" kern="1200"/>
        </a:p>
      </dsp:txBody>
      <dsp:txXfrm>
        <a:off x="11078004" y="987022"/>
        <a:ext cx="255424" cy="273109"/>
      </dsp:txXfrm>
    </dsp:sp>
    <dsp:sp modelId="{EBF4C65E-5E49-4394-A97A-341AC7DFD438}">
      <dsp:nvSpPr>
        <dsp:cNvPr id="0" name=""/>
        <dsp:cNvSpPr/>
      </dsp:nvSpPr>
      <dsp:spPr>
        <a:xfrm>
          <a:off x="11755660" y="176407"/>
          <a:ext cx="1894341" cy="1894341"/>
        </a:xfrm>
        <a:prstGeom prst="roundRect">
          <a:avLst>
            <a:gd name="adj" fmla="val 10000"/>
          </a:avLst>
        </a:prstGeom>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7737B99-9A1E-4AC6-AFF4-80103183C597}">
      <dsp:nvSpPr>
        <dsp:cNvPr id="0" name=""/>
        <dsp:cNvSpPr/>
      </dsp:nvSpPr>
      <dsp:spPr>
        <a:xfrm>
          <a:off x="12005468" y="1489418"/>
          <a:ext cx="1894341" cy="189434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lvl="0" algn="l" defTabSz="444500">
            <a:lnSpc>
              <a:spcPct val="90000"/>
            </a:lnSpc>
            <a:spcBef>
              <a:spcPct val="0"/>
            </a:spcBef>
            <a:spcAft>
              <a:spcPct val="35000"/>
            </a:spcAft>
          </a:pPr>
          <a:r>
            <a:rPr lang="es-ES" sz="1000" b="1" kern="1200" dirty="0" smtClean="0"/>
            <a:t>Recuperarse</a:t>
          </a:r>
          <a:endParaRPr lang="es-ES" sz="1000" b="1" kern="1200" dirty="0"/>
        </a:p>
        <a:p>
          <a:pPr marL="57150" lvl="1" indent="-57150" algn="l" defTabSz="488950">
            <a:lnSpc>
              <a:spcPct val="90000"/>
            </a:lnSpc>
            <a:spcBef>
              <a:spcPct val="0"/>
            </a:spcBef>
            <a:spcAft>
              <a:spcPct val="15000"/>
            </a:spcAft>
            <a:buChar char="••"/>
          </a:pPr>
          <a:r>
            <a:rPr lang="es-ES" sz="1100" kern="1200" dirty="0" smtClean="0"/>
            <a:t>Planes de recuperación</a:t>
          </a:r>
          <a:endParaRPr lang="es-ES" sz="1100" kern="1200" dirty="0"/>
        </a:p>
        <a:p>
          <a:pPr marL="57150" lvl="1" indent="-57150" algn="l" defTabSz="488950">
            <a:lnSpc>
              <a:spcPct val="90000"/>
            </a:lnSpc>
            <a:spcBef>
              <a:spcPct val="0"/>
            </a:spcBef>
            <a:spcAft>
              <a:spcPct val="15000"/>
            </a:spcAft>
            <a:buChar char="••"/>
          </a:pPr>
          <a:r>
            <a:rPr lang="es-ES" sz="1100" kern="1200" dirty="0" smtClean="0"/>
            <a:t>Mejoras </a:t>
          </a:r>
          <a:endParaRPr lang="es-ES" sz="1100" kern="1200" dirty="0"/>
        </a:p>
        <a:p>
          <a:pPr marL="57150" lvl="1" indent="-57150" algn="l" defTabSz="488950">
            <a:lnSpc>
              <a:spcPct val="90000"/>
            </a:lnSpc>
            <a:spcBef>
              <a:spcPct val="0"/>
            </a:spcBef>
            <a:spcAft>
              <a:spcPct val="15000"/>
            </a:spcAft>
            <a:buChar char="••"/>
          </a:pPr>
          <a:r>
            <a:rPr lang="es-ES" sz="1100" kern="1200" dirty="0" smtClean="0"/>
            <a:t>Comunicaciones</a:t>
          </a:r>
          <a:endParaRPr lang="es-ES" sz="1100" kern="1200" dirty="0"/>
        </a:p>
      </dsp:txBody>
      <dsp:txXfrm>
        <a:off x="12060951" y="1544901"/>
        <a:ext cx="1783375" cy="1783375"/>
      </dsp:txXfrm>
    </dsp:sp>
  </dsp:spTree>
</dsp:drawing>
</file>

<file path=xl/diagrams/layout1.xml><?xml version="1.0" encoding="utf-8"?>
<dgm:layoutDef xmlns:dgm="http://schemas.openxmlformats.org/drawingml/2006/diagram" xmlns:a="http://schemas.openxmlformats.org/drawingml/2006/main" uniqueId="urn:microsoft.com/office/officeart/2005/8/layout/hProcess10#1">
  <dgm:title val=""/>
  <dgm:desc val=""/>
  <dgm:catLst>
    <dgm:cat type="process" pri="3000"/>
    <dgm:cat type="picture" pri="30000"/>
    <dgm:cat type="pictureconvert" pri="3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op="equ" fact="0.3333"/>
      <dgm:constr type="primFontSz" for="des" forName="txNode" op="equ" val="65"/>
      <dgm:constr type="primFontSz" for="des" forName="connTx" op="equ" val="55"/>
      <dgm:constr type="primFontSz" for="des" forName="connTx" refType="primFontSz" refFor="des" refForName="txNode" op="lte" fact="0.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imagSh"/>
              <dgm:constr type="w" for="ch" forName="imagSh" refType="w" fact="0.86"/>
              <dgm:constr type="t" for="ch" forName="imagSh"/>
              <dgm:constr type="h" for="ch" forName="imagSh" refType="w" refFor="ch" refForName="imagSh"/>
              <dgm:constr type="l" for="ch" forName="txNode" refType="w" fact="0.14"/>
              <dgm:constr type="w" for="ch" forName="txNode" refType="w" refFor="ch" refForName="imagSh"/>
              <dgm:constr type="t" for="ch" forName="txNode" refType="h" refFor="ch" refForName="imagSh" fact="0.6"/>
              <dgm:constr type="h" for="ch" forName="txNode" refType="h" refFor="ch" refForName="imagSh"/>
            </dgm:constrLst>
          </dgm:if>
          <dgm:else name="Name7">
            <dgm:constrLst>
              <dgm:constr type="l" for="ch" forName="imagSh" refType="w" fact="0.14"/>
              <dgm:constr type="w" for="ch" forName="imagSh" refType="w" fact="0.86"/>
              <dgm:constr type="t" for="ch" forName="imagSh"/>
              <dgm:constr type="h" for="ch" forName="imagSh" refType="w" refFor="ch" refForName="imagSh"/>
              <dgm:constr type="l" for="ch" forName="txNode"/>
              <dgm:constr type="w" for="ch" forName="txNode" refType="w" refFor="ch" refForName="imagSh"/>
              <dgm:constr type="t" for="ch" forName="txNode" refType="h" refFor="ch" refForName="imagSh" fact="0.6"/>
              <dgm:constr type="h" for="ch" forName="txNode" refType="h" refFor="ch" refForName="imagSh"/>
            </dgm:constrLst>
          </dgm:else>
        </dgm:choose>
        <dgm:ruleLst/>
        <dgm:layoutNode name="imagSh" styleLbl="bgImgPlace1">
          <dgm:alg type="sp"/>
          <dgm:shape xmlns:r="http://schemas.openxmlformats.org/officeDocument/2006/relationships" type="roundRect" r:blip="" blipPhldr="1">
            <dgm:adjLst>
              <dgm:adj idx="1" val="0.1"/>
            </dgm:adjLst>
          </dgm:shape>
          <dgm:presOf/>
          <dgm:constrLst/>
          <dgm:ruleLst/>
        </dgm:layoutNode>
        <dgm:layoutNode name="txNode" styleLbl="node1">
          <dgm:varLst>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sibTransForEach" axis="followSib" ptType="sibTrans" cnt="1">
        <dgm:layoutNode name="sibTrans">
          <dgm:alg type="conn">
            <dgm:param type="begPts" val="auto"/>
            <dgm:param type="endPts" val="auto"/>
            <dgm:param type="srcNode" val="imagSh"/>
            <dgm:param type="dstNode" val="imagSh"/>
          </dgm:alg>
          <dgm:shape xmlns:r="http://schemas.openxmlformats.org/officeDocument/2006/relationships" type="conn" r:blip="">
            <dgm:adjLst/>
          </dgm:shape>
          <dgm:presOf axis="self"/>
          <dgm:constrLst>
            <dgm:constr type="h" refType="w" fact="0.62"/>
            <dgm:constr type="connDist"/>
            <dgm:constr type="begPad" refType="connDist" fact="0.35"/>
            <dgm:constr type="endPad" refType="connDist" fact="0.3"/>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microsoft.com/office/2007/relationships/diagramDrawing" Target="../diagrams/drawing1.xml"/><Relationship Id="rId3" Type="http://schemas.openxmlformats.org/officeDocument/2006/relationships/image" Target="../media/image1.png"/><Relationship Id="rId7" Type="http://schemas.openxmlformats.org/officeDocument/2006/relationships/diagramColors" Target="../diagrams/colors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diagramQuickStyle" Target="../diagrams/quickStyle1.xml"/><Relationship Id="rId11" Type="http://schemas.openxmlformats.org/officeDocument/2006/relationships/image" Target="../media/image8.emf"/><Relationship Id="rId5" Type="http://schemas.openxmlformats.org/officeDocument/2006/relationships/diagramLayout" Target="../diagrams/layout1.xml"/><Relationship Id="rId10" Type="http://schemas.openxmlformats.org/officeDocument/2006/relationships/image" Target="../media/image7.png"/><Relationship Id="rId4" Type="http://schemas.openxmlformats.org/officeDocument/2006/relationships/diagramData" Target="../diagrams/data1.xml"/><Relationship Id="rId9"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8</xdr:col>
      <xdr:colOff>542924</xdr:colOff>
      <xdr:row>16</xdr:row>
      <xdr:rowOff>9525</xdr:rowOff>
    </xdr:from>
    <xdr:to>
      <xdr:col>14</xdr:col>
      <xdr:colOff>996949</xdr:colOff>
      <xdr:row>32</xdr:row>
      <xdr:rowOff>200024</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663575</xdr:colOff>
      <xdr:row>35</xdr:row>
      <xdr:rowOff>166687</xdr:rowOff>
    </xdr:from>
    <xdr:to>
      <xdr:col>14</xdr:col>
      <xdr:colOff>663575</xdr:colOff>
      <xdr:row>51</xdr:row>
      <xdr:rowOff>15875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375217</xdr:colOff>
      <xdr:row>2</xdr:row>
      <xdr:rowOff>71437</xdr:rowOff>
    </xdr:from>
    <xdr:to>
      <xdr:col>2</xdr:col>
      <xdr:colOff>103771</xdr:colOff>
      <xdr:row>7</xdr:row>
      <xdr:rowOff>52133</xdr:rowOff>
    </xdr:to>
    <xdr:pic>
      <xdr:nvPicPr>
        <xdr:cNvPr id="2" name="Imagen 1"/>
        <xdr:cNvPicPr>
          <a:picLocks noChangeAspect="1"/>
        </xdr:cNvPicPr>
      </xdr:nvPicPr>
      <xdr:blipFill>
        <a:blip xmlns:r="http://schemas.openxmlformats.org/officeDocument/2006/relationships" r:embed="rId3" cstate="print"/>
        <a:stretch>
          <a:fillRect/>
        </a:stretch>
      </xdr:blipFill>
      <xdr:spPr>
        <a:xfrm>
          <a:off x="672873" y="452437"/>
          <a:ext cx="1293943" cy="933196"/>
        </a:xfrm>
        <a:prstGeom prst="rect">
          <a:avLst/>
        </a:prstGeom>
      </xdr:spPr>
    </xdr:pic>
    <xdr:clientData/>
  </xdr:twoCellAnchor>
  <xdr:twoCellAnchor>
    <xdr:from>
      <xdr:col>1</xdr:col>
      <xdr:colOff>415661</xdr:colOff>
      <xdr:row>68</xdr:row>
      <xdr:rowOff>23812</xdr:rowOff>
    </xdr:from>
    <xdr:to>
      <xdr:col>13</xdr:col>
      <xdr:colOff>856647</xdr:colOff>
      <xdr:row>92</xdr:row>
      <xdr:rowOff>35722</xdr:rowOff>
    </xdr:to>
    <xdr:graphicFrame macro="">
      <xdr:nvGraphicFramePr>
        <xdr:cNvPr id="11" name="Diagrama 10"/>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clientData/>
  </xdr:twoCellAnchor>
  <xdr:twoCellAnchor>
    <xdr:from>
      <xdr:col>5</xdr:col>
      <xdr:colOff>1000125</xdr:colOff>
      <xdr:row>93</xdr:row>
      <xdr:rowOff>55165</xdr:rowOff>
    </xdr:from>
    <xdr:to>
      <xdr:col>14</xdr:col>
      <xdr:colOff>265906</xdr:colOff>
      <xdr:row>111</xdr:row>
      <xdr:rowOff>47625</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13</xdr:col>
      <xdr:colOff>68036</xdr:colOff>
      <xdr:row>3</xdr:row>
      <xdr:rowOff>13607</xdr:rowOff>
    </xdr:from>
    <xdr:to>
      <xdr:col>14</xdr:col>
      <xdr:colOff>979714</xdr:colOff>
      <xdr:row>6</xdr:row>
      <xdr:rowOff>157843</xdr:rowOff>
    </xdr:to>
    <xdr:pic>
      <xdr:nvPicPr>
        <xdr:cNvPr id="9" name="8 Imagen"/>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212536" y="585107"/>
          <a:ext cx="1945821" cy="715736"/>
        </a:xfrm>
        <a:prstGeom prst="rect">
          <a:avLst/>
        </a:prstGeom>
      </xdr:spPr>
    </xdr:pic>
    <xdr:clientData/>
  </xdr:twoCellAnchor>
  <xdr:twoCellAnchor editAs="oneCell">
    <xdr:from>
      <xdr:col>5</xdr:col>
      <xdr:colOff>136071</xdr:colOff>
      <xdr:row>54</xdr:row>
      <xdr:rowOff>13607</xdr:rowOff>
    </xdr:from>
    <xdr:to>
      <xdr:col>11</xdr:col>
      <xdr:colOff>802821</xdr:colOff>
      <xdr:row>69</xdr:row>
      <xdr:rowOff>13605</xdr:rowOff>
    </xdr:to>
    <xdr:pic>
      <xdr:nvPicPr>
        <xdr:cNvPr id="16" name="Imagen 15"/>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55821" y="13933714"/>
          <a:ext cx="6871607" cy="401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2</xdr:row>
      <xdr:rowOff>638</xdr:rowOff>
    </xdr:from>
    <xdr:to>
      <xdr:col>2</xdr:col>
      <xdr:colOff>916781</xdr:colOff>
      <xdr:row>7</xdr:row>
      <xdr:rowOff>190499</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71437" y="393544"/>
          <a:ext cx="1607344" cy="1154268"/>
        </a:xfrm>
        <a:prstGeom prst="rect">
          <a:avLst/>
        </a:prstGeom>
      </xdr:spPr>
    </xdr:pic>
    <xdr:clientData/>
  </xdr:twoCellAnchor>
  <xdr:twoCellAnchor editAs="oneCell">
    <xdr:from>
      <xdr:col>14</xdr:col>
      <xdr:colOff>878417</xdr:colOff>
      <xdr:row>2</xdr:row>
      <xdr:rowOff>42333</xdr:rowOff>
    </xdr:from>
    <xdr:to>
      <xdr:col>15</xdr:col>
      <xdr:colOff>2159001</xdr:colOff>
      <xdr:row>7</xdr:row>
      <xdr:rowOff>105833</xdr:rowOff>
    </xdr:to>
    <xdr:pic>
      <xdr:nvPicPr>
        <xdr:cNvPr id="6" name="5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51584" y="433916"/>
          <a:ext cx="2381250" cy="10265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1619251</xdr:colOff>
      <xdr:row>8</xdr:row>
      <xdr:rowOff>142874</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 y="0"/>
          <a:ext cx="1619250" cy="1476374"/>
        </a:xfrm>
        <a:prstGeom prst="rect">
          <a:avLst/>
        </a:prstGeom>
      </xdr:spPr>
    </xdr:pic>
    <xdr:clientData/>
  </xdr:twoCellAnchor>
  <xdr:twoCellAnchor editAs="oneCell">
    <xdr:from>
      <xdr:col>3</xdr:col>
      <xdr:colOff>1881187</xdr:colOff>
      <xdr:row>0</xdr:row>
      <xdr:rowOff>190500</xdr:rowOff>
    </xdr:from>
    <xdr:to>
      <xdr:col>4</xdr:col>
      <xdr:colOff>23813</xdr:colOff>
      <xdr:row>6</xdr:row>
      <xdr:rowOff>59532</xdr:rowOff>
    </xdr:to>
    <xdr:pic>
      <xdr:nvPicPr>
        <xdr:cNvPr id="4" name="3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4156" y="190500"/>
          <a:ext cx="1762126" cy="1023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166688</xdr:colOff>
      <xdr:row>1</xdr:row>
      <xdr:rowOff>154781</xdr:rowOff>
    </xdr:from>
    <xdr:to>
      <xdr:col>2</xdr:col>
      <xdr:colOff>1330148</xdr:colOff>
      <xdr:row>9</xdr:row>
      <xdr:rowOff>83343</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66688" y="154781"/>
          <a:ext cx="2199303" cy="1381125"/>
        </a:xfrm>
        <a:prstGeom prst="rect">
          <a:avLst/>
        </a:prstGeom>
      </xdr:spPr>
    </xdr:pic>
    <xdr:clientData/>
  </xdr:twoCellAnchor>
  <xdr:twoCellAnchor editAs="oneCell">
    <xdr:from>
      <xdr:col>12</xdr:col>
      <xdr:colOff>63499</xdr:colOff>
      <xdr:row>2</xdr:row>
      <xdr:rowOff>47625</xdr:rowOff>
    </xdr:from>
    <xdr:to>
      <xdr:col>12</xdr:col>
      <xdr:colOff>3540124</xdr:colOff>
      <xdr:row>8</xdr:row>
      <xdr:rowOff>111125</xdr:rowOff>
    </xdr:to>
    <xdr:pic>
      <xdr:nvPicPr>
        <xdr:cNvPr id="4" name="3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035624" y="444500"/>
          <a:ext cx="3476625" cy="1143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190501</xdr:colOff>
      <xdr:row>2</xdr:row>
      <xdr:rowOff>1</xdr:rowOff>
    </xdr:from>
    <xdr:to>
      <xdr:col>1</xdr:col>
      <xdr:colOff>1179280</xdr:colOff>
      <xdr:row>7</xdr:row>
      <xdr:rowOff>69142</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90501" y="394608"/>
          <a:ext cx="1764386" cy="1035248"/>
        </a:xfrm>
        <a:prstGeom prst="rect">
          <a:avLst/>
        </a:prstGeom>
      </xdr:spPr>
    </xdr:pic>
    <xdr:clientData/>
  </xdr:twoCellAnchor>
  <xdr:twoCellAnchor editAs="oneCell">
    <xdr:from>
      <xdr:col>10</xdr:col>
      <xdr:colOff>1238250</xdr:colOff>
      <xdr:row>2</xdr:row>
      <xdr:rowOff>19050</xdr:rowOff>
    </xdr:from>
    <xdr:to>
      <xdr:col>11</xdr:col>
      <xdr:colOff>3381375</xdr:colOff>
      <xdr:row>8</xdr:row>
      <xdr:rowOff>0</xdr:rowOff>
    </xdr:to>
    <xdr:pic>
      <xdr:nvPicPr>
        <xdr:cNvPr id="4" name="3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22350" y="419100"/>
          <a:ext cx="3476625" cy="1143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97106</xdr:colOff>
      <xdr:row>5</xdr:row>
      <xdr:rowOff>134266</xdr:rowOff>
    </xdr:from>
    <xdr:to>
      <xdr:col>1</xdr:col>
      <xdr:colOff>637679</xdr:colOff>
      <xdr:row>12</xdr:row>
      <xdr:rowOff>111768</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97106" y="134266"/>
          <a:ext cx="1942109" cy="1324609"/>
        </a:xfrm>
        <a:prstGeom prst="rect">
          <a:avLst/>
        </a:prstGeom>
      </xdr:spPr>
    </xdr:pic>
    <xdr:clientData/>
  </xdr:twoCellAnchor>
  <xdr:twoCellAnchor editAs="oneCell">
    <xdr:from>
      <xdr:col>10</xdr:col>
      <xdr:colOff>571500</xdr:colOff>
      <xdr:row>6</xdr:row>
      <xdr:rowOff>111125</xdr:rowOff>
    </xdr:from>
    <xdr:to>
      <xdr:col>11</xdr:col>
      <xdr:colOff>1444625</xdr:colOff>
      <xdr:row>12</xdr:row>
      <xdr:rowOff>76200</xdr:rowOff>
    </xdr:to>
    <xdr:pic>
      <xdr:nvPicPr>
        <xdr:cNvPr id="3" name="3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87125" y="301625"/>
          <a:ext cx="3476625" cy="1123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102339</xdr:colOff>
      <xdr:row>1</xdr:row>
      <xdr:rowOff>39017</xdr:rowOff>
    </xdr:from>
    <xdr:to>
      <xdr:col>1</xdr:col>
      <xdr:colOff>1072898</xdr:colOff>
      <xdr:row>8</xdr:row>
      <xdr:rowOff>39651</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02339" y="229517"/>
          <a:ext cx="1936666" cy="1334134"/>
        </a:xfrm>
        <a:prstGeom prst="rect">
          <a:avLst/>
        </a:prstGeom>
      </xdr:spPr>
    </xdr:pic>
    <xdr:clientData/>
  </xdr:twoCellAnchor>
  <xdr:twoCellAnchor editAs="oneCell">
    <xdr:from>
      <xdr:col>12</xdr:col>
      <xdr:colOff>721180</xdr:colOff>
      <xdr:row>0</xdr:row>
      <xdr:rowOff>149677</xdr:rowOff>
    </xdr:from>
    <xdr:to>
      <xdr:col>15</xdr:col>
      <xdr:colOff>483055</xdr:colOff>
      <xdr:row>6</xdr:row>
      <xdr:rowOff>130627</xdr:rowOff>
    </xdr:to>
    <xdr:pic>
      <xdr:nvPicPr>
        <xdr:cNvPr id="3" name="3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7680" y="149677"/>
          <a:ext cx="3476625" cy="1123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97106</xdr:colOff>
      <xdr:row>0</xdr:row>
      <xdr:rowOff>134266</xdr:rowOff>
    </xdr:from>
    <xdr:to>
      <xdr:col>1</xdr:col>
      <xdr:colOff>1123454</xdr:colOff>
      <xdr:row>7</xdr:row>
      <xdr:rowOff>121293</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97106" y="134266"/>
          <a:ext cx="1940748" cy="13205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uri\Documents%20and%20Settings\sgomez.ETEK-CO\Escritorio\An&#225;lisisRiesgos_MAC_v2.0%20con%20PTR_Q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Activos_Informática"/>
      <sheetName val="Activos_RRHH"/>
      <sheetName val="Activos_Produccion"/>
      <sheetName val="Activos_Ingresos"/>
      <sheetName val="Activos_Financiero"/>
      <sheetName val="Impacto"/>
      <sheetName val="Vulnerabilidades"/>
      <sheetName val="Amenazas"/>
      <sheetName val="Nivel de Riesgo"/>
      <sheetName val="PTR"/>
      <sheetName val="Gráficas"/>
    </sheetNames>
    <sheetDataSet>
      <sheetData sheetId="0">
        <row r="5">
          <cell r="C5" t="str">
            <v>Aplicación - Software</v>
          </cell>
          <cell r="D5" t="str">
            <v>Alto</v>
          </cell>
          <cell r="E5">
            <v>5</v>
          </cell>
          <cell r="F5">
            <v>5</v>
          </cell>
        </row>
        <row r="6">
          <cell r="C6" t="str">
            <v>Comunicaciones</v>
          </cell>
          <cell r="D6" t="str">
            <v>Medio</v>
          </cell>
          <cell r="E6">
            <v>4</v>
          </cell>
          <cell r="F6">
            <v>4</v>
          </cell>
        </row>
        <row r="7">
          <cell r="C7" t="str">
            <v xml:space="preserve">Hardware  </v>
          </cell>
          <cell r="D7" t="str">
            <v>Bajo</v>
          </cell>
          <cell r="E7">
            <v>3</v>
          </cell>
          <cell r="F7">
            <v>3</v>
          </cell>
        </row>
        <row r="8">
          <cell r="C8" t="str">
            <v>Información</v>
          </cell>
          <cell r="D8" t="str">
            <v>No aplica</v>
          </cell>
          <cell r="E8">
            <v>2</v>
          </cell>
          <cell r="F8">
            <v>2</v>
          </cell>
        </row>
        <row r="9">
          <cell r="C9" t="str">
            <v>Información Impresa</v>
          </cell>
          <cell r="E9">
            <v>1</v>
          </cell>
          <cell r="F9">
            <v>1</v>
          </cell>
        </row>
        <row r="10">
          <cell r="C10" t="str">
            <v>Infraestructura</v>
          </cell>
          <cell r="E10">
            <v>0</v>
          </cell>
          <cell r="F10">
            <v>0</v>
          </cell>
        </row>
        <row r="11">
          <cell r="C11" t="str">
            <v>Recurso Humano</v>
          </cell>
        </row>
        <row r="12">
          <cell r="C12" t="str">
            <v>Servicios</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Elizabeth Sanabria" refreshedDate="42296.613129745368" createdVersion="5" refreshedVersion="5" minRefreshableVersion="3" recordCount="189">
  <cacheSource type="worksheet">
    <worksheetSource ref="A12:G201" sheet="CIBERSEGURIDAD"/>
  </cacheSource>
  <cacheFields count="7">
    <cacheField name="FUNCIÓN NIST" numFmtId="0">
      <sharedItems count="5">
        <s v="IDENTIFICAR"/>
        <s v="PROTEJER"/>
        <s v="DETECTAR"/>
        <s v="RESPONDER"/>
        <s v="RECUPERAR"/>
      </sharedItems>
    </cacheField>
    <cacheField name="SUBCATEGORIA NIST" numFmtId="0">
      <sharedItems/>
    </cacheField>
    <cacheField name="CONTROL ANEXO A ISO 27001" numFmtId="0">
      <sharedItems/>
    </cacheField>
    <cacheField name="CARGO" numFmtId="0">
      <sharedItems/>
    </cacheField>
    <cacheField name="REQUISITO" numFmtId="0">
      <sharedItems longText="1"/>
    </cacheField>
    <cacheField name="HOJA" numFmtId="0">
      <sharedItems/>
    </cacheField>
    <cacheField name="CALIFICACIÓN CMMI " numFmtId="0">
      <sharedItems containsSemiMixedTypes="0" containsString="0" containsNumber="1" containsInteger="1" minValue="0" maxValue="100" count="8">
        <n v="20"/>
        <n v="60"/>
        <n v="40"/>
        <n v="80"/>
        <n v="50"/>
        <n v="30"/>
        <n v="0"/>
        <n v="10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uan Carlos Valenzuela Buitrago" refreshedDate="42572.463524074075" createdVersion="5" refreshedVersion="5" minRefreshableVersion="3" recordCount="189">
  <cacheSource type="worksheet">
    <worksheetSource ref="G12:I201" sheet="CIBERSEGURIDAD"/>
  </cacheSource>
  <cacheFields count="3">
    <cacheField name="CALIFICACIÓN " numFmtId="0">
      <sharedItems containsSemiMixedTypes="0" containsString="0" containsNumber="1" containsInteger="1" minValue="0" maxValue="0"/>
    </cacheField>
    <cacheField name="FUNCION CSF" numFmtId="0">
      <sharedItems count="5">
        <s v="DETECTAR"/>
        <s v="IDENTIFICAR"/>
        <s v="RESPONDER"/>
        <s v="RECUPERAR"/>
        <s v="PROTEJER"/>
      </sharedItems>
    </cacheField>
    <cacheField name="NIVEL IDEAL" numFmtId="0">
      <sharedItems containsSemiMixedTypes="0" containsString="0" containsNumber="1" containsInteger="1" minValue="60" maxValue="6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9">
  <r>
    <x v="0"/>
    <s v="ID.GV-1"/>
    <s v="A.5.1.1"/>
    <s v="n/a"/>
    <s v="n/a"/>
    <s v="Administrativas"/>
    <x v="0"/>
  </r>
  <r>
    <x v="0"/>
    <s v="ID.AM-6"/>
    <s v="A.6.1.1"/>
    <s v="n/a"/>
    <s v="n/a"/>
    <s v="Administrativas"/>
    <x v="0"/>
  </r>
  <r>
    <x v="0"/>
    <s v="ID.GV-2"/>
    <s v="A.6.1.1"/>
    <s v="n/a"/>
    <s v="n/a"/>
    <s v="Administrativas"/>
    <x v="0"/>
  </r>
  <r>
    <x v="1"/>
    <s v="PR.AT-2"/>
    <s v="A.6.1.1"/>
    <s v="n/a"/>
    <s v="n/a"/>
    <s v="Administrativas"/>
    <x v="0"/>
  </r>
  <r>
    <x v="1"/>
    <s v="PR.AT-3"/>
    <s v="A.6.1.1"/>
    <s v="n/a"/>
    <s v="n/a"/>
    <s v="Administrativas"/>
    <x v="0"/>
  </r>
  <r>
    <x v="1"/>
    <s v="PR.AT-4"/>
    <s v="A.6.1.1"/>
    <s v="n/a"/>
    <s v="n/a"/>
    <s v="Administrativas"/>
    <x v="0"/>
  </r>
  <r>
    <x v="1"/>
    <s v="PR.AT-5"/>
    <s v="A.6.1.1"/>
    <s v="n/a"/>
    <s v="n/a"/>
    <s v="Administrativas"/>
    <x v="0"/>
  </r>
  <r>
    <x v="2"/>
    <s v="DE.DP-1"/>
    <s v="A.6.1.1"/>
    <s v="n/a"/>
    <s v="n/a"/>
    <s v="Administrativas"/>
    <x v="0"/>
  </r>
  <r>
    <x v="3"/>
    <s v="RS.CO-1"/>
    <s v="A.6.1.1"/>
    <s v="n/a"/>
    <s v="n/a"/>
    <s v="Administrativas"/>
    <x v="0"/>
  </r>
  <r>
    <x v="1"/>
    <s v="PR.AC-4"/>
    <s v="A.6.1.2"/>
    <s v="n/a"/>
    <s v="n/a"/>
    <s v="Administrativas"/>
    <x v="1"/>
  </r>
  <r>
    <x v="1"/>
    <s v="PR.DS-5"/>
    <s v="A.6.1.2"/>
    <s v="n/a"/>
    <s v="n/a"/>
    <s v="Administrativas"/>
    <x v="1"/>
  </r>
  <r>
    <x v="3"/>
    <s v="RS.CO-3"/>
    <s v="A.6.1.2"/>
    <s v="n/a"/>
    <s v="n/a"/>
    <s v="Administrativas"/>
    <x v="1"/>
  </r>
  <r>
    <x v="3"/>
    <s v="RS.CO-2"/>
    <s v="A.6.1.3"/>
    <s v="n/a"/>
    <s v="n/a"/>
    <s v="Administrativas"/>
    <x v="2"/>
  </r>
  <r>
    <x v="0"/>
    <s v="ID.RA-2"/>
    <s v="A.6.1.4"/>
    <s v="n/a"/>
    <s v="n/a"/>
    <s v="Administrativas"/>
    <x v="3"/>
  </r>
  <r>
    <x v="1"/>
    <s v="PR.IP-2"/>
    <s v="A.6.1.5"/>
    <s v="n/a"/>
    <s v="n/a"/>
    <s v="Administrativas"/>
    <x v="2"/>
  </r>
  <r>
    <x v="1"/>
    <s v="PR.AC-3"/>
    <s v="A.6.2.2"/>
    <s v="n/a"/>
    <s v="n/a"/>
    <s v="Administrativas"/>
    <x v="0"/>
  </r>
  <r>
    <x v="1"/>
    <s v="PR.DS-5"/>
    <s v="A.7.1.1"/>
    <s v="n/a"/>
    <s v="n/a"/>
    <s v="Administrativas"/>
    <x v="4"/>
  </r>
  <r>
    <x v="1"/>
    <s v="PR.IP-11"/>
    <s v="A.7.1.1"/>
    <s v="n/a"/>
    <s v="n/a"/>
    <s v="Administrativas"/>
    <x v="4"/>
  </r>
  <r>
    <x v="1"/>
    <s v="PR.DS-5"/>
    <s v="A.7.1.2"/>
    <s v="n/a"/>
    <s v="n/a"/>
    <s v="Administrativas"/>
    <x v="2"/>
  </r>
  <r>
    <x v="0"/>
    <s v="ID.GV-2"/>
    <s v="A.7.2.1"/>
    <s v="n/a"/>
    <s v="n/a"/>
    <s v="Administrativas"/>
    <x v="2"/>
  </r>
  <r>
    <x v="1"/>
    <s v="PR.AT-1"/>
    <s v="A.7.2.2"/>
    <s v="n/a"/>
    <s v="n/a"/>
    <s v="Administrativas"/>
    <x v="4"/>
  </r>
  <r>
    <x v="1"/>
    <s v="PR.AT-2"/>
    <s v="A.7.2.2"/>
    <s v="n/a"/>
    <s v="n/a"/>
    <s v="Administrativas"/>
    <x v="4"/>
  </r>
  <r>
    <x v="1"/>
    <s v="PR.AT-3"/>
    <s v="A.7.2.2"/>
    <s v="n/a"/>
    <s v="n/a"/>
    <s v="Administrativas"/>
    <x v="4"/>
  </r>
  <r>
    <x v="1"/>
    <s v="PR.AT-4"/>
    <s v="A.7.2.2"/>
    <s v="n/a"/>
    <s v="n/a"/>
    <s v="Administrativas"/>
    <x v="4"/>
  </r>
  <r>
    <x v="1"/>
    <s v="PR.AT-5"/>
    <s v="A.7.2.2"/>
    <s v="n/a"/>
    <s v="n/a"/>
    <s v="Administrativas"/>
    <x v="4"/>
  </r>
  <r>
    <x v="1"/>
    <s v="PR.DS-5"/>
    <s v="A.7.3.1"/>
    <s v="n/a"/>
    <s v="n/a"/>
    <s v="Administrativas"/>
    <x v="5"/>
  </r>
  <r>
    <x v="1"/>
    <s v="PR.IP-11"/>
    <s v="A.7.3.1"/>
    <s v="n/a"/>
    <s v="n/a"/>
    <s v="Administrativas"/>
    <x v="5"/>
  </r>
  <r>
    <x v="0"/>
    <s v="ID AM-1"/>
    <s v="A.8.1.1"/>
    <s v="n/a"/>
    <s v="n/a"/>
    <s v="Administrativas"/>
    <x v="2"/>
  </r>
  <r>
    <x v="0"/>
    <s v="ID AM-2"/>
    <s v="A.8.1.1"/>
    <s v="n/a"/>
    <s v="n/a"/>
    <s v="Administrativas"/>
    <x v="2"/>
  </r>
  <r>
    <x v="0"/>
    <s v="ID.AM-5"/>
    <s v="A.8.1.1"/>
    <s v="n/a"/>
    <s v="n/a"/>
    <s v="Administrativas"/>
    <x v="2"/>
  </r>
  <r>
    <x v="0"/>
    <s v="ID AM-1"/>
    <s v="A.8.1.2"/>
    <s v="n/a"/>
    <s v="n/a"/>
    <s v="Administrativas"/>
    <x v="0"/>
  </r>
  <r>
    <x v="0"/>
    <s v="ID AM-2"/>
    <s v="A.8.1.2"/>
    <s v="n/a"/>
    <s v="n/a"/>
    <s v="Administrativas"/>
    <x v="0"/>
  </r>
  <r>
    <x v="1"/>
    <s v="PR.IP-11"/>
    <s v="A.8.1.4"/>
    <s v="n/a"/>
    <s v="n/a"/>
    <s v="Administrativas"/>
    <x v="4"/>
  </r>
  <r>
    <x v="1"/>
    <s v="PR.DS-5"/>
    <s v="A.8.2.2"/>
    <s v="n/a"/>
    <s v="n/a"/>
    <s v="Administrativas"/>
    <x v="0"/>
  </r>
  <r>
    <x v="1"/>
    <s v="PR.PT-2"/>
    <s v="A.8.2.2"/>
    <s v="n/a"/>
    <s v="n/a"/>
    <s v="Administrativas"/>
    <x v="0"/>
  </r>
  <r>
    <x v="1"/>
    <s v="PR.DS-1"/>
    <s v="A.8.2.3"/>
    <s v="n/a"/>
    <s v="n/a"/>
    <s v="Administrativas"/>
    <x v="5"/>
  </r>
  <r>
    <x v="1"/>
    <s v="PR.DS-2"/>
    <s v="A.8.2.3"/>
    <s v="n/a"/>
    <s v="n/a"/>
    <s v="Administrativas"/>
    <x v="5"/>
  </r>
  <r>
    <x v="1"/>
    <s v="PR.DS-3"/>
    <s v="A.8.2.3"/>
    <s v="n/a"/>
    <s v="n/a"/>
    <s v="Administrativas"/>
    <x v="5"/>
  </r>
  <r>
    <x v="1"/>
    <s v="PR.DS-5"/>
    <s v="A.8.2.3"/>
    <s v="n/a"/>
    <s v="n/a"/>
    <s v="Administrativas"/>
    <x v="5"/>
  </r>
  <r>
    <x v="1"/>
    <s v="PR.IP-6"/>
    <s v="A.8.2.3"/>
    <s v="n/a"/>
    <s v="n/a"/>
    <s v="Administrativas"/>
    <x v="5"/>
  </r>
  <r>
    <x v="1"/>
    <s v="PR.PT-2"/>
    <s v="A.8.2.3"/>
    <s v="n/a"/>
    <s v="n/a"/>
    <s v="Administrativas"/>
    <x v="5"/>
  </r>
  <r>
    <x v="1"/>
    <s v="PR.DS-3"/>
    <s v="A.8.3.1"/>
    <s v="n/a"/>
    <s v="n/a"/>
    <s v="Administrativas"/>
    <x v="5"/>
  </r>
  <r>
    <x v="1"/>
    <s v="PR.IP-6"/>
    <s v="A.8.3.1"/>
    <s v="n/a"/>
    <s v="n/a"/>
    <s v="Administrativas"/>
    <x v="5"/>
  </r>
  <r>
    <x v="1"/>
    <s v="PR.PT-2"/>
    <s v="A.8.3.1"/>
    <s v="n/a"/>
    <s v="n/a"/>
    <s v="Administrativas"/>
    <x v="5"/>
  </r>
  <r>
    <x v="1"/>
    <s v="PR.DS-3"/>
    <s v="A.8.3.2"/>
    <s v="n/a"/>
    <s v="n/a"/>
    <s v="Administrativas"/>
    <x v="5"/>
  </r>
  <r>
    <x v="1"/>
    <s v="PR.IP-6"/>
    <s v="A.8.3.2"/>
    <s v="n/a"/>
    <s v="n/a"/>
    <s v="Administrativas"/>
    <x v="5"/>
  </r>
  <r>
    <x v="1"/>
    <s v="PR.DS-3"/>
    <s v="A.8.3.3"/>
    <s v="n/a"/>
    <s v="n/a"/>
    <s v="Administrativas"/>
    <x v="5"/>
  </r>
  <r>
    <x v="1"/>
    <s v="PR.PT-2"/>
    <s v="A.8.3.3"/>
    <s v="n/a"/>
    <s v="n/a"/>
    <s v="Administrativas"/>
    <x v="5"/>
  </r>
  <r>
    <x v="1"/>
    <s v="PR.DS-5"/>
    <s v="A.9.1.1"/>
    <s v="n/a"/>
    <s v="n/a"/>
    <s v="Técnicas"/>
    <x v="0"/>
  </r>
  <r>
    <x v="1"/>
    <s v="PR.AC-4"/>
    <s v="A.9.1.2"/>
    <s v="n/a"/>
    <s v="n/a"/>
    <s v="Técnicas"/>
    <x v="3"/>
  </r>
  <r>
    <x v="1"/>
    <s v="PR.DS-5"/>
    <s v="A.9.1.2"/>
    <s v="n/a"/>
    <s v="n/a"/>
    <s v="Técnicas"/>
    <x v="3"/>
  </r>
  <r>
    <x v="1"/>
    <s v="PR.PT-3"/>
    <s v="A.9.1.2"/>
    <s v="n/a"/>
    <s v="n/a"/>
    <s v="Técnicas"/>
    <x v="3"/>
  </r>
  <r>
    <x v="1"/>
    <s v="PR.AC-1"/>
    <s v="A.9.2.1 "/>
    <s v="n/a"/>
    <s v="n/a"/>
    <s v="Técnicas"/>
    <x v="2"/>
  </r>
  <r>
    <x v="1"/>
    <s v="PR.AC-1"/>
    <s v="A.9.2.2"/>
    <s v="n/a"/>
    <s v="n/a"/>
    <s v="Técnicas"/>
    <x v="0"/>
  </r>
  <r>
    <x v="1"/>
    <s v="PR.AC-4"/>
    <s v="A.9.2.3"/>
    <s v="n/a"/>
    <s v="n/a"/>
    <s v="Técnicas"/>
    <x v="6"/>
  </r>
  <r>
    <x v="1"/>
    <s v="PR.DS-5"/>
    <s v="A.9.2.3"/>
    <s v="n/a"/>
    <s v="n/a"/>
    <s v="Técnicas"/>
    <x v="6"/>
  </r>
  <r>
    <x v="1"/>
    <s v="PR.AC-1"/>
    <s v="A.9.2.4"/>
    <s v="n/a"/>
    <s v="n/a"/>
    <s v="Técnicas"/>
    <x v="2"/>
  </r>
  <r>
    <x v="1"/>
    <s v="PR.AC-1"/>
    <s v="A.9.3.1 "/>
    <s v="n/a"/>
    <s v="n/a"/>
    <s v="Técnicas"/>
    <x v="0"/>
  </r>
  <r>
    <x v="1"/>
    <s v="PR.AC-4"/>
    <s v="A.9.4.1 "/>
    <s v="n/a"/>
    <s v="n/a"/>
    <s v="Técnicas"/>
    <x v="1"/>
  </r>
  <r>
    <x v="1"/>
    <s v="PR.DS-5"/>
    <s v="A.9.4.1 "/>
    <s v="n/a"/>
    <s v="n/a"/>
    <s v="Técnicas"/>
    <x v="1"/>
  </r>
  <r>
    <x v="1"/>
    <s v="PR.AC-1"/>
    <s v="A.9.4.2"/>
    <s v="n/a"/>
    <s v="n/a"/>
    <s v="Técnicas"/>
    <x v="1"/>
  </r>
  <r>
    <x v="1"/>
    <s v="PR.AC-1"/>
    <s v="A.9.4.3"/>
    <s v="n/a"/>
    <s v="n/a"/>
    <s v="Técnicas"/>
    <x v="2"/>
  </r>
  <r>
    <x v="1"/>
    <s v="PR.AC-4"/>
    <s v="A.9.4.4"/>
    <s v="n/a"/>
    <s v="n/a"/>
    <s v="Técnicas"/>
    <x v="2"/>
  </r>
  <r>
    <x v="1"/>
    <s v="PR.DS-5"/>
    <s v="A.9.4.4"/>
    <s v="n/a"/>
    <s v="n/a"/>
    <s v="Técnicas"/>
    <x v="2"/>
  </r>
  <r>
    <x v="1"/>
    <s v="PR.DS-5"/>
    <s v="A.9.4.5 "/>
    <s v="n/a"/>
    <s v="n/a"/>
    <s v="Técnicas"/>
    <x v="1"/>
  </r>
  <r>
    <x v="1"/>
    <s v="PR.AC-2"/>
    <s v="A.11.1.1 "/>
    <s v="n/a"/>
    <s v="n/a"/>
    <s v="Técnicas"/>
    <x v="0"/>
  </r>
  <r>
    <x v="1"/>
    <s v="PR.AC-2"/>
    <s v="A.11.1.2 "/>
    <s v="n/a"/>
    <s v="n/a"/>
    <s v="Técnicas"/>
    <x v="6"/>
  </r>
  <r>
    <x v="1"/>
    <s v="PR.MA-1"/>
    <s v="A.11.1.2 "/>
    <s v="n/a"/>
    <s v="n/a"/>
    <s v="Técnicas"/>
    <x v="6"/>
  </r>
  <r>
    <x v="0"/>
    <s v="ID.BE-5"/>
    <s v="A.11.1.4"/>
    <s v="n/a"/>
    <s v="n/a"/>
    <s v="Técnicas"/>
    <x v="1"/>
  </r>
  <r>
    <x v="1"/>
    <s v="PR.AC-2"/>
    <s v="A.11.1.4"/>
    <s v="n/a"/>
    <s v="n/a"/>
    <s v="Técnicas"/>
    <x v="1"/>
  </r>
  <r>
    <x v="1"/>
    <s v="PR.IP-5"/>
    <s v="A.11.1.4"/>
    <s v="n/a"/>
    <s v="n/a"/>
    <s v="Técnicas"/>
    <x v="1"/>
  </r>
  <r>
    <x v="1"/>
    <s v="PR.AC-2"/>
    <s v="A.11.1.6"/>
    <s v="n/a"/>
    <s v="n/a"/>
    <s v="Técnicas"/>
    <x v="0"/>
  </r>
  <r>
    <x v="1"/>
    <s v="PR.IP-5"/>
    <s v="A.11.2.1 "/>
    <s v="n/a"/>
    <s v="n/a"/>
    <s v="Técnicas"/>
    <x v="1"/>
  </r>
  <r>
    <x v="0"/>
    <s v="ID.BE-4"/>
    <s v="A.11.2.2"/>
    <s v="n/a"/>
    <s v="n/a"/>
    <s v="Técnicas"/>
    <x v="1"/>
  </r>
  <r>
    <x v="1"/>
    <s v="PR.IP-5"/>
    <s v="A.11.2.2"/>
    <s v="n/a"/>
    <s v="n/a"/>
    <s v="Técnicas"/>
    <x v="1"/>
  </r>
  <r>
    <x v="0"/>
    <s v="ID.BE-4"/>
    <s v="A.11.2.3 "/>
    <s v="n/a"/>
    <s v="n/a"/>
    <s v="Técnicas"/>
    <x v="1"/>
  </r>
  <r>
    <x v="1"/>
    <s v="PR.AC-2"/>
    <s v="A.11.2.3 "/>
    <s v="n/a"/>
    <s v="n/a"/>
    <s v="Técnicas"/>
    <x v="1"/>
  </r>
  <r>
    <x v="1"/>
    <s v="PR.IP-5"/>
    <s v="A.11.2.3 "/>
    <s v="n/a"/>
    <s v="n/a"/>
    <s v="Técnicas"/>
    <x v="1"/>
  </r>
  <r>
    <x v="1"/>
    <s v="PR.MA-1"/>
    <s v="A.11.2.4 "/>
    <s v="n/a"/>
    <s v="n/a"/>
    <s v="Técnicas"/>
    <x v="1"/>
  </r>
  <r>
    <x v="1"/>
    <s v="PR.MA-2"/>
    <s v="A.11.2.4 "/>
    <s v="n/a"/>
    <s v="n/a"/>
    <s v="Técnicas"/>
    <x v="1"/>
  </r>
  <r>
    <x v="1"/>
    <s v="PR.MA-1"/>
    <s v="A.11.2.5"/>
    <s v="n/a"/>
    <s v="n/a"/>
    <s v="Técnicas"/>
    <x v="1"/>
  </r>
  <r>
    <x v="0"/>
    <s v="ID.AM-4"/>
    <s v="A.11.2.6"/>
    <s v="n/a"/>
    <s v="n/a"/>
    <s v="Técnicas"/>
    <x v="1"/>
  </r>
  <r>
    <x v="1"/>
    <s v="PR.DS-3"/>
    <s v="A.11.2.7"/>
    <s v="n/a"/>
    <s v="n/a"/>
    <s v="Técnicas"/>
    <x v="1"/>
  </r>
  <r>
    <x v="1"/>
    <s v="PR.IP-6"/>
    <s v="A.11.2.7"/>
    <s v="n/a"/>
    <s v="n/a"/>
    <s v="Técnicas"/>
    <x v="1"/>
  </r>
  <r>
    <x v="1"/>
    <s v="PR.PT-2"/>
    <s v="A.11.2.9"/>
    <s v="n/a"/>
    <s v="n/a"/>
    <s v="Técnicas"/>
    <x v="1"/>
  </r>
  <r>
    <x v="1"/>
    <s v="PR.IP-1"/>
    <s v="A.12.1.2"/>
    <s v="n/a"/>
    <s v="n/a"/>
    <s v="Técnicas"/>
    <x v="1"/>
  </r>
  <r>
    <x v="1"/>
    <s v="PR.IP-3"/>
    <s v="A.12.1.2"/>
    <s v="n/a"/>
    <s v="n/a"/>
    <s v="Técnicas"/>
    <x v="1"/>
  </r>
  <r>
    <x v="0"/>
    <s v="ID.BE-4"/>
    <s v="A.12.1.3 "/>
    <s v="n/a"/>
    <s v="n/a"/>
    <s v="Técnicas"/>
    <x v="1"/>
  </r>
  <r>
    <x v="1"/>
    <s v="PR.DS-7"/>
    <s v="A.12.1.4 "/>
    <s v="n/a"/>
    <s v="n/a"/>
    <s v="Técnicas"/>
    <x v="1"/>
  </r>
  <r>
    <x v="1"/>
    <s v="PR.DS-6"/>
    <s v="A.12.2.1 "/>
    <s v="n/a"/>
    <s v="n/a"/>
    <s v="Técnicas"/>
    <x v="1"/>
  </r>
  <r>
    <x v="2"/>
    <s v="DE.CM-4"/>
    <s v="A.12.2.1 "/>
    <s v="n/a"/>
    <s v="n/a"/>
    <s v="Técnicas"/>
    <x v="1"/>
  </r>
  <r>
    <x v="3"/>
    <s v="RS.MI-2"/>
    <s v="A.12.2.1 "/>
    <s v="n/a"/>
    <s v="n/a"/>
    <s v="Técnicas"/>
    <x v="1"/>
  </r>
  <r>
    <x v="1"/>
    <s v="PR.DS-4"/>
    <s v="A.12.3.1 "/>
    <s v="n/a"/>
    <s v="n/a"/>
    <s v="Técnicas"/>
    <x v="1"/>
  </r>
  <r>
    <x v="1"/>
    <s v="PR.IP-4"/>
    <s v="A.12.3.1 "/>
    <s v="n/a"/>
    <s v="n/a"/>
    <s v="Técnicas"/>
    <x v="1"/>
  </r>
  <r>
    <x v="1"/>
    <s v="PR.PT-1"/>
    <s v="A.12.4.1 "/>
    <s v="n/a"/>
    <s v="n/a"/>
    <s v="Técnicas"/>
    <x v="1"/>
  </r>
  <r>
    <x v="2"/>
    <s v="DE.CM-3"/>
    <s v="A.12.4.1 "/>
    <s v="n/a"/>
    <s v="n/a"/>
    <s v="Técnicas"/>
    <x v="1"/>
  </r>
  <r>
    <x v="3"/>
    <s v="RS.AN-1"/>
    <s v="A.12.4.1 "/>
    <s v="n/a"/>
    <s v="n/a"/>
    <s v="Técnicas"/>
    <x v="1"/>
  </r>
  <r>
    <x v="1"/>
    <s v="PR.PT-1"/>
    <s v="A.12.4.2 "/>
    <s v="n/a"/>
    <s v="n/a"/>
    <s v="Técnicas"/>
    <x v="1"/>
  </r>
  <r>
    <x v="1"/>
    <s v="PR.PT-1"/>
    <s v="A.12.4.3 "/>
    <s v="n/a"/>
    <s v="n/a"/>
    <s v="Técnicas"/>
    <x v="1"/>
  </r>
  <r>
    <x v="3"/>
    <s v="RS.AN-1"/>
    <s v="A.12.4.3 "/>
    <s v="n/a"/>
    <s v="n/a"/>
    <s v="Técnicas"/>
    <x v="1"/>
  </r>
  <r>
    <x v="1"/>
    <s v="PR.PT-1"/>
    <s v="A.12.4.4 "/>
    <s v="n/a"/>
    <s v="n/a"/>
    <s v="Técnicas"/>
    <x v="1"/>
  </r>
  <r>
    <x v="1"/>
    <s v="PR.DS-6"/>
    <s v="A.12.5.1 "/>
    <s v="n/a"/>
    <s v="n/a"/>
    <s v="Técnicas"/>
    <x v="1"/>
  </r>
  <r>
    <x v="1"/>
    <s v="PR.IP-1"/>
    <s v="A.12.5.1 "/>
    <s v="n/a"/>
    <s v="n/a"/>
    <s v="Técnicas"/>
    <x v="1"/>
  </r>
  <r>
    <x v="1"/>
    <s v="PR.IP-3"/>
    <s v="A.12.5.1 "/>
    <s v="n/a"/>
    <s v="n/a"/>
    <s v="Técnicas"/>
    <x v="1"/>
  </r>
  <r>
    <x v="2"/>
    <s v="DE.CM-5"/>
    <s v="A.12.5.1 "/>
    <s v="n/a"/>
    <s v="n/a"/>
    <s v="Técnicas"/>
    <x v="1"/>
  </r>
  <r>
    <x v="0"/>
    <s v="ID.RA-1"/>
    <s v="A.12.6.1 "/>
    <s v="n/a"/>
    <s v="n/a"/>
    <s v="Técnicas"/>
    <x v="1"/>
  </r>
  <r>
    <x v="0"/>
    <s v="ID.RA-5"/>
    <s v="A.12.6.1 "/>
    <s v="n/a"/>
    <s v="n/a"/>
    <s v="Técnicas"/>
    <x v="1"/>
  </r>
  <r>
    <x v="1"/>
    <s v="PR.IP-12"/>
    <s v="A.12.6.1 "/>
    <s v="n/a"/>
    <s v="n/a"/>
    <s v="Técnicas"/>
    <x v="1"/>
  </r>
  <r>
    <x v="2"/>
    <s v="DE.CM-8"/>
    <s v="A.12.6.1 "/>
    <s v="n/a"/>
    <s v="n/a"/>
    <s v="Técnicas"/>
    <x v="1"/>
  </r>
  <r>
    <x v="3"/>
    <s v="RS.MI-3"/>
    <s v="A.12.6.1 "/>
    <s v="n/a"/>
    <s v="n/a"/>
    <s v="Técnicas"/>
    <x v="1"/>
  </r>
  <r>
    <x v="1"/>
    <s v="PR.IP-1"/>
    <s v="A.12.6.2 "/>
    <s v="n/a"/>
    <s v="n/a"/>
    <s v="Técnicas"/>
    <x v="1"/>
  </r>
  <r>
    <x v="1"/>
    <s v="PR.IP-3"/>
    <s v="A.12.6.2 "/>
    <s v="n/a"/>
    <s v="n/a"/>
    <s v="Técnicas"/>
    <x v="1"/>
  </r>
  <r>
    <x v="1"/>
    <s v="PR.AC-3"/>
    <s v="A.13.1.1 "/>
    <s v="n/a"/>
    <s v="n/a"/>
    <s v="Técnicas"/>
    <x v="6"/>
  </r>
  <r>
    <x v="1"/>
    <s v="PR.AC-5"/>
    <s v="A.13.1.1 "/>
    <s v="n/a"/>
    <s v="n/a"/>
    <s v="Técnicas"/>
    <x v="6"/>
  </r>
  <r>
    <x v="1"/>
    <s v="PR.DS-2"/>
    <s v="A.13.1.1 "/>
    <s v="n/a"/>
    <s v="n/a"/>
    <s v="Técnicas"/>
    <x v="6"/>
  </r>
  <r>
    <x v="1"/>
    <s v="PR.PT-4"/>
    <s v="A.13.1.1 "/>
    <s v="n/a"/>
    <s v="n/a"/>
    <s v="Técnicas"/>
    <x v="6"/>
  </r>
  <r>
    <x v="1"/>
    <s v="PR.AC-5"/>
    <s v="A.13.1.3 "/>
    <s v="n/a"/>
    <s v="n/a"/>
    <s v="Técnicas"/>
    <x v="1"/>
  </r>
  <r>
    <x v="1"/>
    <s v="PR.DS-5"/>
    <s v="A.13.1.3 "/>
    <s v="n/a"/>
    <s v="n/a"/>
    <s v="Técnicas"/>
    <x v="1"/>
  </r>
  <r>
    <x v="0"/>
    <s v="ID.AM-3"/>
    <s v="A.13.2.1 "/>
    <s v="n/a"/>
    <s v="n/a"/>
    <s v="Técnicas"/>
    <x v="1"/>
  </r>
  <r>
    <x v="1"/>
    <s v="PR.AC-5"/>
    <s v="A.13.2.1 "/>
    <s v="n/a"/>
    <s v="n/a"/>
    <s v="Técnicas"/>
    <x v="1"/>
  </r>
  <r>
    <x v="1"/>
    <s v="PR.AC-3"/>
    <s v="A.13.2.1 "/>
    <s v="n/a"/>
    <s v="n/a"/>
    <s v="Técnicas"/>
    <x v="1"/>
  </r>
  <r>
    <x v="1"/>
    <s v="PR.DS-2"/>
    <s v="A.13.2.1 "/>
    <s v="n/a"/>
    <s v="n/a"/>
    <s v="Técnicas"/>
    <x v="1"/>
  </r>
  <r>
    <x v="1"/>
    <s v="PR.DS-5"/>
    <s v="A.13.2.1 "/>
    <s v="n/a"/>
    <s v="n/a"/>
    <s v="Técnicas"/>
    <x v="1"/>
  </r>
  <r>
    <x v="1"/>
    <s v="PR.PT-4"/>
    <s v="A.13.2.1 "/>
    <s v="n/a"/>
    <s v="n/a"/>
    <s v="Técnicas"/>
    <x v="1"/>
  </r>
  <r>
    <x v="1"/>
    <s v="PR.DS-2"/>
    <s v="A.13.2.3 "/>
    <s v="n/a"/>
    <s v="n/a"/>
    <s v="Técnicas"/>
    <x v="1"/>
  </r>
  <r>
    <x v="1"/>
    <s v="PR.DS-5"/>
    <s v="A.13.2.3 "/>
    <s v="n/a"/>
    <s v="n/a"/>
    <s v="Técnicas"/>
    <x v="1"/>
  </r>
  <r>
    <x v="1"/>
    <s v="PR.DS-5"/>
    <s v="A.13.2.4 "/>
    <s v="n/a"/>
    <s v="n/a"/>
    <s v="Técnicas"/>
    <x v="1"/>
  </r>
  <r>
    <x v="1"/>
    <s v="PR.IP-2"/>
    <s v="A.14.1.1 "/>
    <s v="n/a"/>
    <s v="n/a"/>
    <s v="Técnicas"/>
    <x v="6"/>
  </r>
  <r>
    <x v="1"/>
    <s v="PR.DS-2"/>
    <s v="A.14.1.2 "/>
    <s v="n/a"/>
    <s v="n/a"/>
    <s v="Técnicas"/>
    <x v="1"/>
  </r>
  <r>
    <x v="1"/>
    <s v="PR.DS-5"/>
    <s v="A.14.1.2 "/>
    <s v="n/a"/>
    <s v="n/a"/>
    <s v="Técnicas"/>
    <x v="1"/>
  </r>
  <r>
    <x v="1"/>
    <s v="PR.DS-6"/>
    <s v="A.14.1.2 "/>
    <s v="n/a"/>
    <s v="n/a"/>
    <s v="Técnicas"/>
    <x v="1"/>
  </r>
  <r>
    <x v="1"/>
    <s v="PR.DS-2"/>
    <s v="A.14.1.3 "/>
    <s v="n/a"/>
    <s v="n/a"/>
    <s v="Técnicas"/>
    <x v="0"/>
  </r>
  <r>
    <x v="1"/>
    <s v="PR.DS-5"/>
    <s v="A.14.1.3 "/>
    <s v="n/a"/>
    <s v="n/a"/>
    <s v="Técnicas"/>
    <x v="0"/>
  </r>
  <r>
    <x v="1"/>
    <s v="PR.DS-6"/>
    <s v="A.14.1.3 "/>
    <s v="n/a"/>
    <s v="n/a"/>
    <s v="Técnicas"/>
    <x v="0"/>
  </r>
  <r>
    <x v="1"/>
    <s v="PR.IP-2"/>
    <s v="A.14.2.1"/>
    <s v="n/a"/>
    <s v="n/a"/>
    <s v="Técnicas"/>
    <x v="2"/>
  </r>
  <r>
    <x v="1"/>
    <s v="PR.IP-1"/>
    <s v="A.14.2.2 "/>
    <s v="n/a"/>
    <s v="n/a"/>
    <s v="Técnicas"/>
    <x v="1"/>
  </r>
  <r>
    <x v="1"/>
    <s v="PR.IP-3"/>
    <s v="A.14.2.2 "/>
    <s v="n/a"/>
    <s v="n/a"/>
    <s v="Técnicas"/>
    <x v="1"/>
  </r>
  <r>
    <x v="1"/>
    <s v="PR.IP-1"/>
    <s v="A.14.2.3 "/>
    <s v="n/a"/>
    <s v="n/a"/>
    <s v="Técnicas"/>
    <x v="0"/>
  </r>
  <r>
    <x v="1"/>
    <s v="PR.IP-1"/>
    <s v="A.14.2.4 "/>
    <s v="n/a"/>
    <s v="n/a"/>
    <s v="Técnicas"/>
    <x v="3"/>
  </r>
  <r>
    <x v="1"/>
    <s v="PR.IP-2"/>
    <s v="A.14.2.5 "/>
    <s v="n/a"/>
    <s v="n/a"/>
    <s v="Técnicas"/>
    <x v="1"/>
  </r>
  <r>
    <x v="2"/>
    <s v="DE.CM-6"/>
    <s v="A.14.2.7 "/>
    <s v="n/a"/>
    <s v="n/a"/>
    <s v="Técnicas"/>
    <x v="1"/>
  </r>
  <r>
    <x v="2"/>
    <s v="DE.DP-3"/>
    <s v="A.14.2.8"/>
    <s v="n/a"/>
    <s v="n/a"/>
    <s v="Técnicas"/>
    <x v="1"/>
  </r>
  <r>
    <x v="1"/>
    <s v="PR.IP-9"/>
    <s v="A.16.1.1 "/>
    <s v="n/a"/>
    <s v="n/a"/>
    <s v="Técnicas"/>
    <x v="1"/>
  </r>
  <r>
    <x v="2"/>
    <s v="DE.AE-2"/>
    <s v="A.16.1.1 "/>
    <s v="n/a"/>
    <s v="n/a"/>
    <s v="Técnicas"/>
    <x v="1"/>
  </r>
  <r>
    <x v="3"/>
    <s v="RS.CO-1"/>
    <s v="A.16.1.1 "/>
    <s v="n/a"/>
    <s v="n/a"/>
    <s v="Técnicas"/>
    <x v="1"/>
  </r>
  <r>
    <x v="2"/>
    <s v="DE.DP-4"/>
    <s v="A.16.1.2 "/>
    <s v="n/a"/>
    <s v="n/a"/>
    <s v="Técnicas"/>
    <x v="1"/>
  </r>
  <r>
    <x v="3"/>
    <s v="RS.CO-2"/>
    <s v="A.16.1.3 "/>
    <s v="n/a"/>
    <s v="n/a"/>
    <s v="Técnicas"/>
    <x v="1"/>
  </r>
  <r>
    <x v="2"/>
    <s v="DE.AE-2"/>
    <s v="A.16.1.4 "/>
    <s v="n/a"/>
    <s v="n/a"/>
    <s v="Técnicas"/>
    <x v="1"/>
  </r>
  <r>
    <x v="3"/>
    <s v="RS.AN-4"/>
    <s v="A.16.1.4 "/>
    <s v="n/a"/>
    <s v="n/a"/>
    <s v="Técnicas"/>
    <x v="1"/>
  </r>
  <r>
    <x v="3"/>
    <s v="RS.RP-1"/>
    <s v="A.16.1.5 "/>
    <s v="n/a"/>
    <s v="n/a"/>
    <s v="Técnicas"/>
    <x v="1"/>
  </r>
  <r>
    <x v="3"/>
    <s v="RS.AN-1"/>
    <s v="A.16.1.5 "/>
    <s v="n/a"/>
    <s v="n/a"/>
    <s v="Técnicas"/>
    <x v="1"/>
  </r>
  <r>
    <x v="3"/>
    <s v="RS.MI-2"/>
    <s v="A.16.1.5 "/>
    <s v="n/a"/>
    <s v="n/a"/>
    <s v="Técnicas"/>
    <x v="1"/>
  </r>
  <r>
    <x v="4"/>
    <s v="RC.RP-1"/>
    <s v="A.16.1.5 "/>
    <s v="n/a"/>
    <s v="n/a"/>
    <s v="Técnicas"/>
    <x v="1"/>
  </r>
  <r>
    <x v="2"/>
    <s v="DE.DP-5"/>
    <s v="A.16.1.6 "/>
    <s v="n/a"/>
    <s v="n/a"/>
    <s v="Técnicas"/>
    <x v="1"/>
  </r>
  <r>
    <x v="3"/>
    <s v="RS.AN-2"/>
    <s v="A.16.1.6 "/>
    <s v="n/a"/>
    <s v="n/a"/>
    <s v="Técnicas"/>
    <x v="1"/>
  </r>
  <r>
    <x v="3"/>
    <s v="RS.IM-1"/>
    <s v="A.16.1.6 "/>
    <s v="n/a"/>
    <s v="n/a"/>
    <s v="Técnicas"/>
    <x v="1"/>
  </r>
  <r>
    <x v="3"/>
    <s v="RS.AN-3"/>
    <s v="A.16.1.7 "/>
    <s v="n/a"/>
    <s v="n/a"/>
    <s v="Técnicas"/>
    <x v="1"/>
  </r>
  <r>
    <x v="0"/>
    <s v="ID.BE-5"/>
    <s v="A.17.1.1"/>
    <s v="n/a"/>
    <s v="n/a"/>
    <s v="Administrativas"/>
    <x v="5"/>
  </r>
  <r>
    <x v="1"/>
    <s v="PR.IP-9"/>
    <s v="A.17.1.1"/>
    <s v="n/a"/>
    <s v="n/a"/>
    <s v="Administrativas"/>
    <x v="5"/>
  </r>
  <r>
    <x v="0"/>
    <s v="ID.BE-5"/>
    <s v="A.17.1.2"/>
    <s v="n/a"/>
    <s v="n/a"/>
    <s v="Administrativas"/>
    <x v="5"/>
  </r>
  <r>
    <x v="1"/>
    <s v="PR.IP-4"/>
    <s v="A.17.1.2"/>
    <s v="n/a"/>
    <s v="n/a"/>
    <s v="Administrativas"/>
    <x v="5"/>
  </r>
  <r>
    <x v="1"/>
    <s v="PR.IP-9"/>
    <s v="A.17.1.2"/>
    <s v="n/a"/>
    <s v="n/a"/>
    <s v="Administrativas"/>
    <x v="5"/>
  </r>
  <r>
    <x v="1"/>
    <s v="PR.IP-9"/>
    <s v="A.17.1.2"/>
    <s v="n/a"/>
    <s v="n/a"/>
    <s v="Administrativas"/>
    <x v="5"/>
  </r>
  <r>
    <x v="1"/>
    <s v="PR.IP-4"/>
    <s v="A.17.1.3"/>
    <s v="n/a"/>
    <s v="n/a"/>
    <s v="Administrativas"/>
    <x v="5"/>
  </r>
  <r>
    <x v="1"/>
    <s v="PR.IP-10"/>
    <s v="A.17.1.3"/>
    <s v="n/a"/>
    <s v="n/a"/>
    <s v="Administrativas"/>
    <x v="5"/>
  </r>
  <r>
    <x v="0"/>
    <s v="ID.BE-5"/>
    <s v="A.17.2.1"/>
    <s v="n/a"/>
    <s v="n/a"/>
    <s v="Administrativas"/>
    <x v="5"/>
  </r>
  <r>
    <x v="0"/>
    <s v="ID.GV-3"/>
    <s v="A.18.1 "/>
    <s v="n/a"/>
    <s v="n/a"/>
    <s v="Administrativas"/>
    <x v="5"/>
  </r>
  <r>
    <x v="1"/>
    <s v="PR.IP-4"/>
    <s v="A.18.1.3"/>
    <s v="n/a"/>
    <s v="n/a"/>
    <s v="Administrativas"/>
    <x v="5"/>
  </r>
  <r>
    <x v="2"/>
    <s v="DE.DP-2"/>
    <s v="A.18.1.4"/>
    <s v="n/a"/>
    <s v="n/a"/>
    <s v="Administrativas"/>
    <x v="5"/>
  </r>
  <r>
    <x v="1"/>
    <s v="PR.IP-12"/>
    <s v="A.18.2.2"/>
    <s v="n/a"/>
    <s v="n/a"/>
    <s v="Administrativas"/>
    <x v="5"/>
  </r>
  <r>
    <x v="0"/>
    <s v="ID.RA-1"/>
    <s v="A.18.2.3"/>
    <s v="n/a"/>
    <s v="n/a"/>
    <s v="Administrativas"/>
    <x v="5"/>
  </r>
  <r>
    <x v="0"/>
    <s v="ID.BE-1"/>
    <s v="A.15.1"/>
    <s v="n/a"/>
    <s v="n/a"/>
    <s v="Administrativas"/>
    <x v="5"/>
  </r>
  <r>
    <x v="0"/>
    <s v="ID.BE-1"/>
    <s v="A.15.2"/>
    <s v="n/a"/>
    <s v="n/a"/>
    <s v="Administrativas"/>
    <x v="5"/>
  </r>
  <r>
    <x v="1"/>
    <s v="PR.MA-2"/>
    <s v="A.15.1"/>
    <s v="n/a"/>
    <s v="n/a"/>
    <s v="Administrativas"/>
    <x v="5"/>
  </r>
  <r>
    <x v="1"/>
    <s v="PR.MA-2"/>
    <s v="A.15.2"/>
    <s v="n/a"/>
    <s v="n/a"/>
    <s v="Administrativas"/>
    <x v="5"/>
  </r>
  <r>
    <x v="2"/>
    <s v="DE.CM-6"/>
    <s v="A.15.2"/>
    <s v="n/a"/>
    <s v="n/a"/>
    <s v="Administrativas"/>
    <x v="5"/>
  </r>
  <r>
    <x v="0"/>
    <s v="ID.BE-2"/>
    <s v="n/a"/>
    <s v="Responsable de SI"/>
    <s v="The organization’s place in critical infrastructure and its industry sector is identified and communicated"/>
    <s v="n/a"/>
    <x v="0"/>
  </r>
  <r>
    <x v="0"/>
    <s v="ID.BE-3"/>
    <s v="n/a"/>
    <s v="Responsable de SI"/>
    <s v="Priorities for organizational mission, objectives, and activities are established and communicated"/>
    <s v="n/a"/>
    <x v="0"/>
  </r>
  <r>
    <x v="0"/>
    <s v="ID.GV-4"/>
    <s v="n/a"/>
    <s v="Responsable de SI"/>
    <s v="Governance and risk management processes address cybersecurity risks"/>
    <s v="n/a"/>
    <x v="1"/>
  </r>
  <r>
    <x v="0"/>
    <s v="ID.RA-3"/>
    <s v="n/a"/>
    <s v="Responsable de SI"/>
    <s v="Threats, both internal and external, are identified and documented"/>
    <s v="n/a"/>
    <x v="3"/>
  </r>
  <r>
    <x v="0"/>
    <s v="ID.RA-4"/>
    <s v="n/a"/>
    <s v="Responsable de SI"/>
    <s v="Potential business impacts and likelihoods are identified"/>
    <s v="n/a"/>
    <x v="0"/>
  </r>
  <r>
    <x v="1"/>
    <s v="PR.IP-7"/>
    <s v="n/a"/>
    <s v="Responsable de SI"/>
    <s v="Protection processes are continuously improved"/>
    <s v="n/a"/>
    <x v="0"/>
  </r>
  <r>
    <x v="2"/>
    <s v="DE.AE-1"/>
    <s v="n/a"/>
    <s v="Responsable de SI"/>
    <s v=" Effectiveness of protection technologies is shared with appropriate parties"/>
    <s v="n/a"/>
    <x v="0"/>
  </r>
  <r>
    <x v="2"/>
    <s v="DE.AE-1, DE.AE-3, DE.AE-4, DE.AE-5"/>
    <s v="n/a"/>
    <s v="Responsable de SI"/>
    <s v="Anomalous activity is detected in a timely manner and the potential impact of events is understood:_x000a_1) A baseline of network operations and expected data flows for users and systems is established and managed_x000a_2) Event data are aggregated and correlated from multiple sources and sensors_x000a_3) Impact of events is determined_x000a_4)  Incident alert thresholds are established"/>
    <s v="n/a"/>
    <x v="7"/>
  </r>
  <r>
    <x v="2"/>
    <s v="DE.CM-1, DE.CM-2, DE.CM-7"/>
    <s v="n/a"/>
    <s v="Responsable de SI"/>
    <s v="The information system and assets are monitored at discrete intervals to identify cybersecurity events and verify the effectiveness of protective measures:_x000a_1)  The network is monitored to detect potential cybersecurity events_x000a_2) The physical environment is monitored to detect potential cybersecurity events_x000a_3) Monitoring for unauthorized personnel, connections, devices, and software is performed"/>
    <s v="n/a"/>
    <x v="0"/>
  </r>
  <r>
    <x v="3"/>
    <s v="RS.CO-4, RS.CO-5"/>
    <s v="n/a"/>
    <s v="Responsable de SI"/>
    <s v="Response activities are coordinated with internal and external stakeholders, as appropriate, to include external support from law enforcement agencies:_x000a_1) Coordination with stakeholders occurs consistent with response plans_x000a_2) Voluntary information sharing occurs with external stakeholders to achieve broader cybersecurity situational awareness "/>
    <s v="n/a"/>
    <x v="6"/>
  </r>
  <r>
    <x v="3"/>
    <s v="RS.IM-2"/>
    <s v="n/a"/>
    <s v="Responsable de SI"/>
    <s v="Response strategies are updated"/>
    <s v="n/a"/>
    <x v="0"/>
  </r>
  <r>
    <x v="4"/>
    <s v="RC.IM-1, RC.IM-2"/>
    <s v="n/a"/>
    <s v="Responsable de SI"/>
    <s v="Recovery planning and processes are improved by incorporating lessons learned into future activities.:_x000a_1) Recovery plans incorporate lessons learned_x000a_2)  Recovery strategies are updated"/>
    <s v="n/a"/>
    <x v="0"/>
  </r>
  <r>
    <x v="4"/>
    <s v="RC.CO-1, RC.CO-2, RC.CO-3"/>
    <s v="n/a"/>
    <s v="Responsable de SI"/>
    <s v="Restoration activities are coordinated with internal and external parties, such as coordinating centers, Internet Service Providers, owners of attacking systems, victims, other CSIRTs, and vendors:_x000a_1) Public relations are managed_x000a_2) Reputation after an event is repaired_x000a_3) Recovery activities are communicated to internal stakeholders and executive and management teams"/>
    <s v="n/a"/>
    <x v="6"/>
  </r>
</pivotCacheRecords>
</file>

<file path=xl/pivotCache/pivotCacheRecords2.xml><?xml version="1.0" encoding="utf-8"?>
<pivotCacheRecords xmlns="http://schemas.openxmlformats.org/spreadsheetml/2006/main" xmlns:r="http://schemas.openxmlformats.org/officeDocument/2006/relationships" count="189">
  <r>
    <n v="0"/>
    <x v="0"/>
    <n v="60"/>
  </r>
  <r>
    <n v="0"/>
    <x v="0"/>
    <n v="60"/>
  </r>
  <r>
    <n v="0"/>
    <x v="1"/>
    <n v="60"/>
  </r>
  <r>
    <n v="0"/>
    <x v="1"/>
    <n v="60"/>
  </r>
  <r>
    <n v="0"/>
    <x v="2"/>
    <n v="60"/>
  </r>
  <r>
    <n v="0"/>
    <x v="3"/>
    <n v="60"/>
  </r>
  <r>
    <n v="0"/>
    <x v="1"/>
    <n v="60"/>
  </r>
  <r>
    <n v="0"/>
    <x v="2"/>
    <n v="60"/>
  </r>
  <r>
    <n v="0"/>
    <x v="1"/>
    <n v="60"/>
  </r>
  <r>
    <n v="0"/>
    <x v="1"/>
    <n v="60"/>
  </r>
  <r>
    <n v="0"/>
    <x v="3"/>
    <n v="60"/>
  </r>
  <r>
    <n v="0"/>
    <x v="4"/>
    <n v="60"/>
  </r>
  <r>
    <n v="0"/>
    <x v="0"/>
    <n v="60"/>
  </r>
  <r>
    <n v="0"/>
    <x v="1"/>
    <n v="60"/>
  </r>
  <r>
    <n v="0"/>
    <x v="1"/>
    <n v="60"/>
  </r>
  <r>
    <n v="0"/>
    <x v="1"/>
    <n v="60"/>
  </r>
  <r>
    <n v="0"/>
    <x v="4"/>
    <n v="60"/>
  </r>
  <r>
    <n v="0"/>
    <x v="4"/>
    <n v="60"/>
  </r>
  <r>
    <n v="0"/>
    <x v="4"/>
    <n v="60"/>
  </r>
  <r>
    <n v="0"/>
    <x v="4"/>
    <n v="60"/>
  </r>
  <r>
    <n v="0"/>
    <x v="0"/>
    <n v="60"/>
  </r>
  <r>
    <n v="0"/>
    <x v="2"/>
    <n v="60"/>
  </r>
  <r>
    <n v="0"/>
    <x v="4"/>
    <n v="60"/>
  </r>
  <r>
    <n v="0"/>
    <x v="4"/>
    <n v="60"/>
  </r>
  <r>
    <n v="0"/>
    <x v="2"/>
    <n v="60"/>
  </r>
  <r>
    <n v="0"/>
    <x v="2"/>
    <n v="60"/>
  </r>
  <r>
    <n v="0"/>
    <x v="1"/>
    <n v="60"/>
  </r>
  <r>
    <n v="0"/>
    <x v="4"/>
    <n v="60"/>
  </r>
  <r>
    <n v="0"/>
    <x v="4"/>
    <n v="60"/>
  </r>
  <r>
    <n v="0"/>
    <x v="4"/>
    <n v="60"/>
  </r>
  <r>
    <n v="0"/>
    <x v="4"/>
    <n v="60"/>
  </r>
  <r>
    <n v="0"/>
    <x v="4"/>
    <n v="60"/>
  </r>
  <r>
    <n v="0"/>
    <x v="1"/>
    <n v="60"/>
  </r>
  <r>
    <n v="0"/>
    <x v="4"/>
    <n v="60"/>
  </r>
  <r>
    <n v="0"/>
    <x v="4"/>
    <n v="60"/>
  </r>
  <r>
    <n v="0"/>
    <x v="4"/>
    <n v="60"/>
  </r>
  <r>
    <n v="0"/>
    <x v="4"/>
    <n v="60"/>
  </r>
  <r>
    <n v="0"/>
    <x v="4"/>
    <n v="60"/>
  </r>
  <r>
    <n v="0"/>
    <x v="4"/>
    <n v="60"/>
  </r>
  <r>
    <n v="0"/>
    <x v="4"/>
    <n v="60"/>
  </r>
  <r>
    <n v="0"/>
    <x v="1"/>
    <n v="60"/>
  </r>
  <r>
    <n v="0"/>
    <x v="1"/>
    <n v="60"/>
  </r>
  <r>
    <n v="0"/>
    <x v="1"/>
    <n v="60"/>
  </r>
  <r>
    <n v="0"/>
    <x v="1"/>
    <n v="60"/>
  </r>
  <r>
    <n v="0"/>
    <x v="1"/>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1"/>
    <n v="60"/>
  </r>
  <r>
    <n v="0"/>
    <x v="4"/>
    <n v="60"/>
  </r>
  <r>
    <n v="0"/>
    <x v="4"/>
    <n v="60"/>
  </r>
  <r>
    <n v="0"/>
    <x v="4"/>
    <n v="60"/>
  </r>
  <r>
    <n v="0"/>
    <x v="4"/>
    <n v="60"/>
  </r>
  <r>
    <n v="0"/>
    <x v="1"/>
    <n v="60"/>
  </r>
  <r>
    <n v="0"/>
    <x v="4"/>
    <n v="60"/>
  </r>
  <r>
    <n v="0"/>
    <x v="1"/>
    <n v="60"/>
  </r>
  <r>
    <n v="0"/>
    <x v="4"/>
    <n v="60"/>
  </r>
  <r>
    <n v="0"/>
    <x v="4"/>
    <n v="60"/>
  </r>
  <r>
    <n v="0"/>
    <x v="4"/>
    <n v="60"/>
  </r>
  <r>
    <n v="0"/>
    <x v="4"/>
    <n v="60"/>
  </r>
  <r>
    <n v="0"/>
    <x v="4"/>
    <n v="60"/>
  </r>
  <r>
    <n v="0"/>
    <x v="1"/>
    <n v="60"/>
  </r>
  <r>
    <n v="0"/>
    <x v="4"/>
    <n v="60"/>
  </r>
  <r>
    <n v="0"/>
    <x v="4"/>
    <n v="60"/>
  </r>
  <r>
    <n v="0"/>
    <x v="4"/>
    <n v="60"/>
  </r>
  <r>
    <n v="0"/>
    <x v="4"/>
    <n v="60"/>
  </r>
  <r>
    <n v="0"/>
    <x v="4"/>
    <n v="60"/>
  </r>
  <r>
    <n v="0"/>
    <x v="1"/>
    <n v="60"/>
  </r>
  <r>
    <n v="0"/>
    <x v="4"/>
    <n v="60"/>
  </r>
  <r>
    <n v="0"/>
    <x v="4"/>
    <n v="60"/>
  </r>
  <r>
    <n v="0"/>
    <x v="0"/>
    <n v="60"/>
  </r>
  <r>
    <n v="0"/>
    <x v="2"/>
    <n v="60"/>
  </r>
  <r>
    <n v="0"/>
    <x v="4"/>
    <n v="60"/>
  </r>
  <r>
    <n v="0"/>
    <x v="4"/>
    <n v="60"/>
  </r>
  <r>
    <n v="0"/>
    <x v="4"/>
    <n v="60"/>
  </r>
  <r>
    <n v="0"/>
    <x v="0"/>
    <n v="60"/>
  </r>
  <r>
    <n v="0"/>
    <x v="2"/>
    <n v="60"/>
  </r>
  <r>
    <n v="0"/>
    <x v="4"/>
    <n v="60"/>
  </r>
  <r>
    <n v="0"/>
    <x v="4"/>
    <n v="60"/>
  </r>
  <r>
    <n v="0"/>
    <x v="2"/>
    <n v="60"/>
  </r>
  <r>
    <n v="0"/>
    <x v="4"/>
    <n v="60"/>
  </r>
  <r>
    <n v="0"/>
    <x v="4"/>
    <n v="60"/>
  </r>
  <r>
    <n v="0"/>
    <x v="4"/>
    <n v="60"/>
  </r>
  <r>
    <n v="0"/>
    <x v="4"/>
    <n v="60"/>
  </r>
  <r>
    <n v="0"/>
    <x v="0"/>
    <n v="60"/>
  </r>
  <r>
    <n v="0"/>
    <x v="1"/>
    <n v="60"/>
  </r>
  <r>
    <n v="0"/>
    <x v="1"/>
    <n v="60"/>
  </r>
  <r>
    <n v="0"/>
    <x v="4"/>
    <n v="60"/>
  </r>
  <r>
    <n v="0"/>
    <x v="0"/>
    <n v="60"/>
  </r>
  <r>
    <n v="0"/>
    <x v="2"/>
    <n v="60"/>
  </r>
  <r>
    <n v="0"/>
    <x v="4"/>
    <n v="60"/>
  </r>
  <r>
    <n v="0"/>
    <x v="4"/>
    <n v="60"/>
  </r>
  <r>
    <n v="0"/>
    <x v="4"/>
    <n v="60"/>
  </r>
  <r>
    <n v="0"/>
    <x v="4"/>
    <n v="60"/>
  </r>
  <r>
    <n v="0"/>
    <x v="4"/>
    <n v="60"/>
  </r>
  <r>
    <n v="0"/>
    <x v="4"/>
    <n v="60"/>
  </r>
  <r>
    <n v="0"/>
    <x v="4"/>
    <n v="60"/>
  </r>
  <r>
    <n v="0"/>
    <x v="4"/>
    <n v="60"/>
  </r>
  <r>
    <n v="0"/>
    <x v="1"/>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4"/>
    <n v="60"/>
  </r>
  <r>
    <n v="0"/>
    <x v="0"/>
    <n v="60"/>
  </r>
  <r>
    <n v="0"/>
    <x v="0"/>
    <n v="60"/>
  </r>
  <r>
    <n v="0"/>
    <x v="4"/>
    <n v="60"/>
  </r>
  <r>
    <n v="0"/>
    <x v="0"/>
    <n v="60"/>
  </r>
  <r>
    <n v="0"/>
    <x v="2"/>
    <n v="60"/>
  </r>
  <r>
    <n v="0"/>
    <x v="0"/>
    <n v="60"/>
  </r>
  <r>
    <n v="0"/>
    <x v="2"/>
    <n v="60"/>
  </r>
  <r>
    <n v="0"/>
    <x v="0"/>
    <n v="60"/>
  </r>
  <r>
    <n v="0"/>
    <x v="2"/>
    <n v="60"/>
  </r>
  <r>
    <n v="0"/>
    <x v="2"/>
    <n v="60"/>
  </r>
  <r>
    <n v="0"/>
    <x v="2"/>
    <n v="60"/>
  </r>
  <r>
    <n v="0"/>
    <x v="2"/>
    <n v="60"/>
  </r>
  <r>
    <n v="0"/>
    <x v="3"/>
    <n v="60"/>
  </r>
  <r>
    <n v="0"/>
    <x v="0"/>
    <n v="60"/>
  </r>
  <r>
    <n v="0"/>
    <x v="2"/>
    <n v="60"/>
  </r>
  <r>
    <n v="0"/>
    <x v="2"/>
    <n v="60"/>
  </r>
  <r>
    <n v="0"/>
    <x v="2"/>
    <n v="60"/>
  </r>
  <r>
    <n v="0"/>
    <x v="1"/>
    <n v="60"/>
  </r>
  <r>
    <n v="0"/>
    <x v="4"/>
    <n v="60"/>
  </r>
  <r>
    <n v="0"/>
    <x v="1"/>
    <n v="60"/>
  </r>
  <r>
    <n v="0"/>
    <x v="4"/>
    <n v="60"/>
  </r>
  <r>
    <n v="0"/>
    <x v="4"/>
    <n v="60"/>
  </r>
  <r>
    <n v="0"/>
    <x v="4"/>
    <n v="60"/>
  </r>
  <r>
    <n v="0"/>
    <x v="4"/>
    <n v="60"/>
  </r>
  <r>
    <n v="0"/>
    <x v="4"/>
    <n v="60"/>
  </r>
  <r>
    <n v="0"/>
    <x v="1"/>
    <n v="60"/>
  </r>
  <r>
    <n v="0"/>
    <x v="1"/>
    <n v="60"/>
  </r>
  <r>
    <n v="0"/>
    <x v="4"/>
    <n v="60"/>
  </r>
  <r>
    <n v="0"/>
    <x v="0"/>
    <n v="60"/>
  </r>
  <r>
    <n v="0"/>
    <x v="4"/>
    <n v="60"/>
  </r>
  <r>
    <n v="0"/>
    <x v="1"/>
    <n v="60"/>
  </r>
  <r>
    <n v="0"/>
    <x v="1"/>
    <n v="60"/>
  </r>
  <r>
    <n v="0"/>
    <x v="1"/>
    <n v="60"/>
  </r>
  <r>
    <n v="0"/>
    <x v="4"/>
    <n v="60"/>
  </r>
  <r>
    <n v="0"/>
    <x v="4"/>
    <n v="60"/>
  </r>
  <r>
    <n v="0"/>
    <x v="0"/>
    <n v="6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6" cacheId="1" applyNumberFormats="0" applyBorderFormats="0" applyFontFormats="0" applyPatternFormats="0" applyAlignmentFormats="0" applyWidthHeightFormats="1" dataCaption="Valores" updatedVersion="5" minRefreshableVersion="3" useAutoFormatting="1" rowGrandTotals="0" colGrandTotals="0" itemPrintTitles="1" createdVersion="5" indent="0" outline="1" outlineData="1" multipleFieldFilters="0" chartFormat="48">
  <location ref="B95:D100" firstHeaderRow="0" firstDataRow="1" firstDataCol="1"/>
  <pivotFields count="3">
    <pivotField dataField="1" showAll="0"/>
    <pivotField axis="axisRow" showAll="0">
      <items count="6">
        <item x="1"/>
        <item n="PROTEGER" x="4"/>
        <item x="0"/>
        <item x="2"/>
        <item x="3"/>
        <item t="default"/>
      </items>
    </pivotField>
    <pivotField dataField="1" showAll="0"/>
  </pivotFields>
  <rowFields count="1">
    <field x="1"/>
  </rowFields>
  <rowItems count="5">
    <i>
      <x/>
    </i>
    <i>
      <x v="1"/>
    </i>
    <i>
      <x v="2"/>
    </i>
    <i>
      <x v="3"/>
    </i>
    <i>
      <x v="4"/>
    </i>
  </rowItems>
  <colFields count="1">
    <field x="-2"/>
  </colFields>
  <colItems count="2">
    <i>
      <x/>
    </i>
    <i i="1">
      <x v="1"/>
    </i>
  </colItems>
  <dataFields count="2">
    <dataField name="CALIFICACIÓN ENTIDAD" fld="0" subtotal="average" baseField="1" baseItem="0" numFmtId="1"/>
    <dataField name="NIVEL IDEAL CSF" fld="2" subtotal="average" baseField="1" baseItem="0"/>
  </dataFields>
  <formats count="18">
    <format dxfId="25">
      <pivotArea outline="0" collapsedLevelsAreSubtotals="1" fieldPosition="0">
        <references count="1">
          <reference field="4294967294" count="1" selected="0">
            <x v="0"/>
          </reference>
        </references>
      </pivotArea>
    </format>
    <format dxfId="24">
      <pivotArea outline="0" collapsedLevelsAreSubtotals="1" fieldPosition="0"/>
    </format>
    <format dxfId="23">
      <pivotArea dataOnly="0" labelOnly="1" fieldPosition="0">
        <references count="1">
          <reference field="1" count="0"/>
        </references>
      </pivotArea>
    </format>
    <format dxfId="22">
      <pivotArea outline="0" collapsedLevelsAreSubtotals="1" fieldPosition="0"/>
    </format>
    <format dxfId="21">
      <pivotArea dataOnly="0" labelOnly="1" fieldPosition="0">
        <references count="1">
          <reference field="1" count="0"/>
        </references>
      </pivotArea>
    </format>
    <format dxfId="20">
      <pivotArea field="1" type="button" dataOnly="0" labelOnly="1" outline="0" axis="axisRow" fieldPosition="0"/>
    </format>
    <format dxfId="19">
      <pivotArea dataOnly="0" labelOnly="1" outline="0" fieldPosition="0">
        <references count="1">
          <reference field="4294967294" count="2">
            <x v="0"/>
            <x v="1"/>
          </reference>
        </references>
      </pivotArea>
    </format>
    <format dxfId="18">
      <pivotArea outline="0" collapsedLevelsAreSubtotals="1" fieldPosition="0"/>
    </format>
    <format dxfId="17">
      <pivotArea dataOnly="0" labelOnly="1" fieldPosition="0">
        <references count="1">
          <reference field="1" count="0"/>
        </references>
      </pivotArea>
    </format>
    <format dxfId="16">
      <pivotArea field="1" type="button" dataOnly="0" labelOnly="1" outline="0" axis="axisRow" fieldPosition="0"/>
    </format>
    <format dxfId="15">
      <pivotArea dataOnly="0" labelOnly="1" outline="0" fieldPosition="0">
        <references count="1">
          <reference field="4294967294" count="2">
            <x v="0"/>
            <x v="1"/>
          </reference>
        </references>
      </pivotArea>
    </format>
    <format dxfId="14">
      <pivotArea field="1" type="button" dataOnly="0" labelOnly="1" outline="0" axis="axisRow" fieldPosition="0"/>
    </format>
    <format dxfId="13">
      <pivotArea dataOnly="0" labelOnly="1" outline="0" fieldPosition="0">
        <references count="1">
          <reference field="4294967294" count="2">
            <x v="0"/>
            <x v="1"/>
          </reference>
        </references>
      </pivotArea>
    </format>
    <format dxfId="12">
      <pivotArea field="1" type="button" dataOnly="0" labelOnly="1" outline="0" axis="axisRow" fieldPosition="0"/>
    </format>
    <format dxfId="11">
      <pivotArea dataOnly="0" labelOnly="1" outline="0" fieldPosition="0">
        <references count="1">
          <reference field="4294967294" count="2">
            <x v="0"/>
            <x v="1"/>
          </reference>
        </references>
      </pivotArea>
    </format>
    <format dxfId="10">
      <pivotArea field="1" type="button" dataOnly="0" labelOnly="1" outline="0" axis="axisRow" fieldPosition="0"/>
    </format>
    <format dxfId="9">
      <pivotArea dataOnly="0" labelOnly="1" outline="0" fieldPosition="0">
        <references count="1">
          <reference field="4294967294" count="2">
            <x v="0"/>
            <x v="1"/>
          </reference>
        </references>
      </pivotArea>
    </format>
    <format dxfId="8">
      <pivotArea dataOnly="0" labelOnly="1" outline="0" fieldPosition="0">
        <references count="1">
          <reference field="4294967294" count="1">
            <x v="0"/>
          </reference>
        </references>
      </pivotArea>
    </format>
  </formats>
  <chartFormats count="2">
    <chartFormat chart="17" format="0" series="1">
      <pivotArea type="data" outline="0" fieldPosition="0">
        <references count="1">
          <reference field="4294967294" count="1" selected="0">
            <x v="0"/>
          </reference>
        </references>
      </pivotArea>
    </chartFormat>
    <chartFormat chart="17"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11" rowHeaderCaption="FUNCION CIBERSEGURIDAD">
  <location ref="B72:C78" firstHeaderRow="1" firstDataRow="1" firstDataCol="1"/>
  <pivotFields count="7">
    <pivotField axis="axisRow" showAll="0">
      <items count="6">
        <item x="2"/>
        <item x="0"/>
        <item x="1"/>
        <item x="4"/>
        <item x="3"/>
        <item t="default"/>
      </items>
    </pivotField>
    <pivotField showAll="0"/>
    <pivotField showAll="0"/>
    <pivotField showAll="0"/>
    <pivotField showAll="0"/>
    <pivotField showAll="0"/>
    <pivotField dataField="1" showAll="0"/>
  </pivotFields>
  <rowFields count="1">
    <field x="0"/>
  </rowFields>
  <rowItems count="6">
    <i>
      <x/>
    </i>
    <i>
      <x v="1"/>
    </i>
    <i>
      <x v="2"/>
    </i>
    <i>
      <x v="3"/>
    </i>
    <i>
      <x v="4"/>
    </i>
    <i t="grand">
      <x/>
    </i>
  </rowItems>
  <colItems count="1">
    <i/>
  </colItems>
  <dataFields count="1">
    <dataField name="Promedio de CALIFICACIÓN CMMI " fld="6" subtotal="average" baseField="0" baseItem="0" numFmtId="4"/>
  </dataFields>
  <formats count="20">
    <format dxfId="45">
      <pivotArea field="0" type="button" dataOnly="0" labelOnly="1" outline="0" axis="axisRow" fieldPosition="0"/>
    </format>
    <format dxfId="44">
      <pivotArea dataOnly="0" labelOnly="1" outline="0" axis="axisValues" fieldPosition="0"/>
    </format>
    <format dxfId="43">
      <pivotArea field="0" type="button" dataOnly="0" labelOnly="1" outline="0" axis="axisRow" fieldPosition="0"/>
    </format>
    <format dxfId="42">
      <pivotArea dataOnly="0" labelOnly="1" outline="0" axis="axisValues" fieldPosition="0"/>
    </format>
    <format dxfId="41">
      <pivotArea field="0" type="button" dataOnly="0" labelOnly="1" outline="0" axis="axisRow" fieldPosition="0"/>
    </format>
    <format dxfId="40">
      <pivotArea dataOnly="0" labelOnly="1" outline="0" axis="axisValues" fieldPosition="0"/>
    </format>
    <format dxfId="39">
      <pivotArea field="0" type="button" dataOnly="0" labelOnly="1" outline="0" axis="axisRow" fieldPosition="0"/>
    </format>
    <format dxfId="38">
      <pivotArea dataOnly="0" labelOnly="1" outline="0" axis="axisValues" fieldPosition="0"/>
    </format>
    <format dxfId="37">
      <pivotArea grandRow="1" outline="0" collapsedLevelsAreSubtotals="1" fieldPosition="0"/>
    </format>
    <format dxfId="36">
      <pivotArea dataOnly="0" labelOnly="1" grandRow="1" outline="0" fieldPosition="0"/>
    </format>
    <format dxfId="35">
      <pivotArea grandRow="1" outline="0" collapsedLevelsAreSubtotals="1" fieldPosition="0"/>
    </format>
    <format dxfId="34">
      <pivotArea dataOnly="0" labelOnly="1" grandRow="1" outline="0" fieldPosition="0"/>
    </format>
    <format dxfId="33">
      <pivotArea grandRow="1" outline="0" collapsedLevelsAreSubtotals="1" fieldPosition="0"/>
    </format>
    <format dxfId="32">
      <pivotArea dataOnly="0" labelOnly="1" grandRow="1" outline="0" fieldPosition="0"/>
    </format>
    <format dxfId="31">
      <pivotArea type="all" dataOnly="0" outline="0" fieldPosition="0"/>
    </format>
    <format dxfId="30">
      <pivotArea outline="0" collapsedLevelsAreSubtotals="1" fieldPosition="0"/>
    </format>
    <format dxfId="29">
      <pivotArea field="0" type="button" dataOnly="0" labelOnly="1" outline="0" axis="axisRow" fieldPosition="0"/>
    </format>
    <format dxfId="28">
      <pivotArea dataOnly="0" labelOnly="1" outline="0" axis="axisValues" fieldPosition="0"/>
    </format>
    <format dxfId="27">
      <pivotArea dataOnly="0" labelOnly="1" fieldPosition="0">
        <references count="1">
          <reference field="0" count="0"/>
        </references>
      </pivotArea>
    </format>
    <format dxfId="2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3" displayName="Tabla13" ref="B3:D10" totalsRowShown="0" headerRowDxfId="7" dataDxfId="5" headerRowBorderDxfId="6" tableBorderDxfId="4" totalsRowBorderDxfId="3">
  <autoFilter ref="B3:D10"/>
  <tableColumns count="3">
    <tableColumn id="1" name="Descripción" dataDxfId="2"/>
    <tableColumn id="2" name="Calificación" dataDxfId="1"/>
    <tableColumn id="3" name="Criterio" data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00"/>
  <sheetViews>
    <sheetView showGridLines="0" topLeftCell="A88" zoomScale="70" zoomScaleNormal="70" workbookViewId="0">
      <selection activeCell="F93" sqref="F93"/>
    </sheetView>
  </sheetViews>
  <sheetFormatPr baseColWidth="10" defaultRowHeight="15" x14ac:dyDescent="0.25"/>
  <cols>
    <col min="1" max="1" width="4.42578125" customWidth="1"/>
    <col min="2" max="2" width="23.5703125" customWidth="1"/>
    <col min="3" max="3" width="22.140625" customWidth="1"/>
    <col min="4" max="4" width="18.28515625" customWidth="1"/>
    <col min="5" max="15" width="15.42578125" customWidth="1"/>
    <col min="16" max="16" width="5.7109375" customWidth="1"/>
    <col min="24" max="24" width="0" hidden="1" customWidth="1"/>
  </cols>
  <sheetData>
    <row r="1" spans="2:16" ht="15" customHeight="1" thickBot="1" x14ac:dyDescent="0.3">
      <c r="C1" s="4"/>
      <c r="M1" s="135"/>
      <c r="N1" s="136"/>
      <c r="O1" s="136"/>
      <c r="P1" s="135"/>
    </row>
    <row r="2" spans="2:16" ht="15" customHeight="1" x14ac:dyDescent="0.25">
      <c r="B2" s="131"/>
      <c r="C2" s="137"/>
      <c r="D2" s="421" t="s">
        <v>1278</v>
      </c>
      <c r="E2" s="421"/>
      <c r="F2" s="421"/>
      <c r="G2" s="421"/>
      <c r="H2" s="421"/>
      <c r="I2" s="421"/>
      <c r="J2" s="421"/>
      <c r="K2" s="421"/>
      <c r="L2" s="421"/>
      <c r="M2" s="422"/>
      <c r="N2" s="131"/>
      <c r="O2" s="132"/>
    </row>
    <row r="3" spans="2:16" x14ac:dyDescent="0.25">
      <c r="B3" s="133"/>
      <c r="C3" s="136"/>
      <c r="D3" s="423"/>
      <c r="E3" s="423"/>
      <c r="F3" s="423"/>
      <c r="G3" s="423"/>
      <c r="H3" s="423"/>
      <c r="I3" s="423"/>
      <c r="J3" s="423"/>
      <c r="K3" s="423"/>
      <c r="L3" s="423"/>
      <c r="M3" s="424"/>
      <c r="N3" s="133"/>
      <c r="O3" s="134"/>
    </row>
    <row r="4" spans="2:16" x14ac:dyDescent="0.25">
      <c r="B4" s="133"/>
      <c r="C4" s="136"/>
      <c r="D4" s="423"/>
      <c r="E4" s="423"/>
      <c r="F4" s="423"/>
      <c r="G4" s="423"/>
      <c r="H4" s="423"/>
      <c r="I4" s="423"/>
      <c r="J4" s="423"/>
      <c r="K4" s="423"/>
      <c r="L4" s="423"/>
      <c r="M4" s="424"/>
      <c r="N4" s="133"/>
      <c r="O4" s="134"/>
    </row>
    <row r="5" spans="2:16" x14ac:dyDescent="0.25">
      <c r="B5" s="133"/>
      <c r="C5" s="136"/>
      <c r="D5" s="423"/>
      <c r="E5" s="423"/>
      <c r="F5" s="423"/>
      <c r="G5" s="423"/>
      <c r="H5" s="423"/>
      <c r="I5" s="423"/>
      <c r="J5" s="423"/>
      <c r="K5" s="423"/>
      <c r="L5" s="423"/>
      <c r="M5" s="424"/>
      <c r="N5" s="133"/>
      <c r="O5" s="134"/>
    </row>
    <row r="6" spans="2:16" ht="15" customHeight="1" x14ac:dyDescent="0.25">
      <c r="B6" s="133"/>
      <c r="C6" s="136"/>
      <c r="D6" s="423"/>
      <c r="E6" s="423"/>
      <c r="F6" s="423"/>
      <c r="G6" s="423"/>
      <c r="H6" s="423"/>
      <c r="I6" s="423"/>
      <c r="J6" s="423"/>
      <c r="K6" s="423"/>
      <c r="L6" s="423"/>
      <c r="M6" s="424"/>
      <c r="N6" s="133"/>
      <c r="O6" s="134"/>
    </row>
    <row r="7" spans="2:16" x14ac:dyDescent="0.25">
      <c r="B7" s="133"/>
      <c r="C7" s="136"/>
      <c r="D7" s="423"/>
      <c r="E7" s="423"/>
      <c r="F7" s="423"/>
      <c r="G7" s="423"/>
      <c r="H7" s="423"/>
      <c r="I7" s="423"/>
      <c r="J7" s="423"/>
      <c r="K7" s="423"/>
      <c r="L7" s="423"/>
      <c r="M7" s="424"/>
      <c r="N7" s="133"/>
      <c r="O7" s="134"/>
    </row>
    <row r="8" spans="2:16" x14ac:dyDescent="0.25">
      <c r="B8" s="133"/>
      <c r="C8" s="136"/>
      <c r="D8" s="423"/>
      <c r="E8" s="423"/>
      <c r="F8" s="423"/>
      <c r="G8" s="423"/>
      <c r="H8" s="423"/>
      <c r="I8" s="423"/>
      <c r="J8" s="423"/>
      <c r="K8" s="423"/>
      <c r="L8" s="423"/>
      <c r="M8" s="424"/>
      <c r="N8" s="133"/>
      <c r="O8" s="134"/>
    </row>
    <row r="9" spans="2:16" x14ac:dyDescent="0.25">
      <c r="B9" s="133"/>
      <c r="C9" s="136"/>
      <c r="D9" s="423"/>
      <c r="E9" s="423"/>
      <c r="F9" s="423"/>
      <c r="G9" s="423"/>
      <c r="H9" s="423"/>
      <c r="I9" s="423"/>
      <c r="J9" s="423"/>
      <c r="K9" s="423"/>
      <c r="L9" s="423"/>
      <c r="M9" s="424"/>
      <c r="N9" s="133"/>
      <c r="O9" s="134"/>
    </row>
    <row r="10" spans="2:16" ht="30" customHeight="1" x14ac:dyDescent="0.25">
      <c r="B10" s="426" t="s">
        <v>182</v>
      </c>
      <c r="C10" s="427"/>
      <c r="D10" s="432" t="s">
        <v>1290</v>
      </c>
      <c r="E10" s="432"/>
      <c r="F10" s="432"/>
      <c r="G10" s="432"/>
      <c r="H10" s="432"/>
      <c r="I10" s="432"/>
      <c r="J10" s="432"/>
      <c r="K10" s="432"/>
      <c r="L10" s="432"/>
      <c r="M10" s="432"/>
      <c r="N10" s="432"/>
      <c r="O10" s="433"/>
    </row>
    <row r="11" spans="2:16" ht="30" customHeight="1" x14ac:dyDescent="0.25">
      <c r="B11" s="426" t="s">
        <v>183</v>
      </c>
      <c r="C11" s="427"/>
      <c r="D11" s="434">
        <v>42648</v>
      </c>
      <c r="E11" s="435"/>
      <c r="F11" s="435"/>
      <c r="G11" s="435"/>
      <c r="H11" s="435"/>
      <c r="I11" s="435"/>
      <c r="J11" s="435"/>
      <c r="K11" s="435"/>
      <c r="L11" s="435"/>
      <c r="M11" s="435"/>
      <c r="N11" s="435"/>
      <c r="O11" s="436"/>
    </row>
    <row r="12" spans="2:16" ht="69.75" customHeight="1" x14ac:dyDescent="0.25">
      <c r="B12" s="426" t="s">
        <v>184</v>
      </c>
      <c r="C12" s="427"/>
      <c r="D12" s="437" t="s">
        <v>1291</v>
      </c>
      <c r="E12" s="437"/>
      <c r="F12" s="437"/>
      <c r="G12" s="437"/>
      <c r="H12" s="437"/>
      <c r="I12" s="437"/>
      <c r="J12" s="437"/>
      <c r="K12" s="437"/>
      <c r="L12" s="437"/>
      <c r="M12" s="437"/>
      <c r="N12" s="437"/>
      <c r="O12" s="438"/>
    </row>
    <row r="13" spans="2:16" ht="30" customHeight="1" thickBot="1" x14ac:dyDescent="0.3">
      <c r="B13" s="444" t="s">
        <v>188</v>
      </c>
      <c r="C13" s="445"/>
      <c r="D13" s="439" t="s">
        <v>1292</v>
      </c>
      <c r="E13" s="439"/>
      <c r="F13" s="439"/>
      <c r="G13" s="439"/>
      <c r="H13" s="439"/>
      <c r="I13" s="439"/>
      <c r="J13" s="439"/>
      <c r="K13" s="439"/>
      <c r="L13" s="439"/>
      <c r="M13" s="439"/>
      <c r="N13" s="439"/>
      <c r="O13" s="440"/>
    </row>
    <row r="14" spans="2:16" ht="15.75" thickBot="1" x14ac:dyDescent="0.3"/>
    <row r="15" spans="2:16" ht="22.5" customHeight="1" thickBot="1" x14ac:dyDescent="0.4">
      <c r="B15" s="441" t="s">
        <v>1252</v>
      </c>
      <c r="C15" s="442"/>
      <c r="D15" s="442"/>
      <c r="E15" s="442"/>
      <c r="F15" s="442"/>
      <c r="G15" s="442"/>
      <c r="H15" s="442"/>
      <c r="I15" s="442"/>
      <c r="J15" s="442"/>
      <c r="K15" s="442"/>
      <c r="L15" s="442"/>
      <c r="M15" s="442"/>
      <c r="N15" s="442"/>
      <c r="O15" s="443"/>
    </row>
    <row r="16" spans="2:16" ht="15.75" thickBot="1" x14ac:dyDescent="0.3"/>
    <row r="17" spans="2:24" ht="16.5" customHeight="1" x14ac:dyDescent="0.25">
      <c r="B17" s="428" t="s">
        <v>11</v>
      </c>
      <c r="C17" s="430" t="s">
        <v>1250</v>
      </c>
      <c r="D17" s="430"/>
      <c r="E17" s="430"/>
      <c r="F17" s="430"/>
      <c r="G17" s="431"/>
    </row>
    <row r="18" spans="2:24" ht="51.75" customHeight="1" x14ac:dyDescent="0.25">
      <c r="B18" s="429"/>
      <c r="C18" s="425" t="s">
        <v>233</v>
      </c>
      <c r="D18" s="425"/>
      <c r="E18" s="425"/>
      <c r="F18" s="19" t="s">
        <v>242</v>
      </c>
      <c r="G18" s="269" t="s">
        <v>243</v>
      </c>
      <c r="H18" s="251" t="s">
        <v>1253</v>
      </c>
    </row>
    <row r="19" spans="2:24" x14ac:dyDescent="0.25">
      <c r="B19" s="243" t="s">
        <v>18</v>
      </c>
      <c r="C19" s="385" t="str">
        <f>ADMINISTRATIVAS!D13</f>
        <v>POLITICAS DE SEGURIDAD DE LA INFORMACIÓN</v>
      </c>
      <c r="D19" s="385"/>
      <c r="E19" s="385"/>
      <c r="F19" s="244">
        <v>20</v>
      </c>
      <c r="G19" s="268">
        <v>60</v>
      </c>
      <c r="H19" s="270" t="str">
        <f>IF(F19&lt;=1,"INEXISTENTE",IF(F19&lt;=20,"INICIAL",IF(F19&lt;=40,"REPETIBLE",IF(F19&lt;=60,"EFECTIVO",IF(F19&lt;=80,"GESTIONADO","OPTIMIZADO")))))</f>
        <v>INICIAL</v>
      </c>
    </row>
    <row r="20" spans="2:24" x14ac:dyDescent="0.25">
      <c r="B20" s="243" t="s">
        <v>28</v>
      </c>
      <c r="C20" s="385" t="str">
        <f>ADMINISTRATIVAS!D17</f>
        <v>ORGANIZACIÓN DE LA SEGURIDAD DE LA INFORMACIÓN</v>
      </c>
      <c r="D20" s="385"/>
      <c r="E20" s="385"/>
      <c r="F20" s="244">
        <v>20</v>
      </c>
      <c r="G20" s="268">
        <v>60</v>
      </c>
      <c r="H20" s="270" t="str">
        <f t="shared" ref="H20:H33" si="0">IF(F20&lt;=1,"INEXISTENTE",IF(F20&lt;=20,"INICIAL",IF(F20&lt;=40,"REPETIBLE",IF(F20&lt;=60,"EFECTIVO",IF(F20&lt;=80,"GESTIONADO","OPTIMIZADO")))))</f>
        <v>INICIAL</v>
      </c>
    </row>
    <row r="21" spans="2:24" x14ac:dyDescent="0.25">
      <c r="B21" s="243" t="s">
        <v>830</v>
      </c>
      <c r="C21" s="385" t="str">
        <f>ADMINISTRATIVAS!D28</f>
        <v>SEGURIDAD DE LOS RECURSOS HUMANOS</v>
      </c>
      <c r="D21" s="385"/>
      <c r="E21" s="385"/>
      <c r="F21" s="244">
        <v>20</v>
      </c>
      <c r="G21" s="268">
        <v>60</v>
      </c>
      <c r="H21" s="270" t="str">
        <f t="shared" si="0"/>
        <v>INICIAL</v>
      </c>
      <c r="X21">
        <v>0</v>
      </c>
    </row>
    <row r="22" spans="2:24" x14ac:dyDescent="0.25">
      <c r="B22" s="243" t="s">
        <v>901</v>
      </c>
      <c r="C22" s="385" t="str">
        <f>ADMINISTRATIVAS!D39</f>
        <v>GESTIÓN DE ACTIVOS</v>
      </c>
      <c r="D22" s="385"/>
      <c r="E22" s="385"/>
      <c r="F22" s="244">
        <v>20</v>
      </c>
      <c r="G22" s="268">
        <v>60</v>
      </c>
      <c r="H22" s="270" t="str">
        <f t="shared" si="0"/>
        <v>INICIAL</v>
      </c>
      <c r="X22">
        <v>20</v>
      </c>
    </row>
    <row r="23" spans="2:24" x14ac:dyDescent="0.25">
      <c r="B23" s="243" t="s">
        <v>292</v>
      </c>
      <c r="C23" s="385" t="s">
        <v>235</v>
      </c>
      <c r="D23" s="385"/>
      <c r="E23" s="385"/>
      <c r="F23" s="244">
        <v>40</v>
      </c>
      <c r="G23" s="268">
        <v>60</v>
      </c>
      <c r="H23" s="270" t="str">
        <f t="shared" si="0"/>
        <v>REPETIBLE</v>
      </c>
      <c r="X23">
        <v>40</v>
      </c>
    </row>
    <row r="24" spans="2:24" x14ac:dyDescent="0.25">
      <c r="B24" s="243" t="s">
        <v>295</v>
      </c>
      <c r="C24" s="385" t="s">
        <v>236</v>
      </c>
      <c r="D24" s="385"/>
      <c r="E24" s="385"/>
      <c r="F24" s="244">
        <v>0</v>
      </c>
      <c r="G24" s="268">
        <v>60</v>
      </c>
      <c r="H24" s="270" t="str">
        <f t="shared" si="0"/>
        <v>INEXISTENTE</v>
      </c>
      <c r="X24">
        <v>60</v>
      </c>
    </row>
    <row r="25" spans="2:24" x14ac:dyDescent="0.25">
      <c r="B25" s="243" t="s">
        <v>371</v>
      </c>
      <c r="C25" s="385" t="s">
        <v>237</v>
      </c>
      <c r="D25" s="385"/>
      <c r="E25" s="385"/>
      <c r="F25" s="244">
        <v>40</v>
      </c>
      <c r="G25" s="268">
        <v>60</v>
      </c>
      <c r="H25" s="270" t="str">
        <f t="shared" si="0"/>
        <v>REPETIBLE</v>
      </c>
      <c r="X25">
        <v>80</v>
      </c>
    </row>
    <row r="26" spans="2:24" x14ac:dyDescent="0.25">
      <c r="B26" s="243" t="s">
        <v>429</v>
      </c>
      <c r="C26" s="385" t="s">
        <v>238</v>
      </c>
      <c r="D26" s="385"/>
      <c r="E26" s="385"/>
      <c r="F26" s="244">
        <v>20</v>
      </c>
      <c r="G26" s="268">
        <v>60</v>
      </c>
      <c r="H26" s="270" t="str">
        <f t="shared" si="0"/>
        <v>INICIAL</v>
      </c>
      <c r="X26">
        <v>100</v>
      </c>
    </row>
    <row r="27" spans="2:24" x14ac:dyDescent="0.25">
      <c r="B27" s="243" t="s">
        <v>495</v>
      </c>
      <c r="C27" s="385" t="s">
        <v>239</v>
      </c>
      <c r="D27" s="385"/>
      <c r="E27" s="385"/>
      <c r="F27" s="244">
        <v>40</v>
      </c>
      <c r="G27" s="268">
        <v>60</v>
      </c>
      <c r="H27" s="270" t="str">
        <f t="shared" si="0"/>
        <v>REPETIBLE</v>
      </c>
    </row>
    <row r="28" spans="2:24" x14ac:dyDescent="0.25">
      <c r="B28" s="243" t="s">
        <v>572</v>
      </c>
      <c r="C28" s="385" t="s">
        <v>240</v>
      </c>
      <c r="D28" s="385"/>
      <c r="E28" s="385"/>
      <c r="F28" s="244">
        <v>20</v>
      </c>
      <c r="G28" s="268">
        <v>60</v>
      </c>
      <c r="H28" s="270" t="str">
        <f t="shared" si="0"/>
        <v>INICIAL</v>
      </c>
    </row>
    <row r="29" spans="2:24" x14ac:dyDescent="0.25">
      <c r="B29" s="243" t="s">
        <v>833</v>
      </c>
      <c r="C29" s="389" t="s">
        <v>829</v>
      </c>
      <c r="D29" s="390"/>
      <c r="E29" s="391"/>
      <c r="F29" s="244">
        <v>0</v>
      </c>
      <c r="G29" s="268">
        <v>60</v>
      </c>
      <c r="H29" s="270" t="str">
        <f t="shared" si="0"/>
        <v>INEXISTENTE</v>
      </c>
    </row>
    <row r="30" spans="2:24" x14ac:dyDescent="0.25">
      <c r="B30" s="243" t="s">
        <v>571</v>
      </c>
      <c r="C30" s="385" t="s">
        <v>241</v>
      </c>
      <c r="D30" s="385"/>
      <c r="E30" s="385"/>
      <c r="F30" s="244">
        <v>20</v>
      </c>
      <c r="G30" s="268">
        <v>60</v>
      </c>
      <c r="H30" s="270" t="str">
        <f t="shared" si="0"/>
        <v>INICIAL</v>
      </c>
    </row>
    <row r="31" spans="2:24" ht="31.5" customHeight="1" x14ac:dyDescent="0.25">
      <c r="B31" s="243" t="s">
        <v>102</v>
      </c>
      <c r="C31" s="399" t="str">
        <f>ADMINISTRATIVAS!D54</f>
        <v>ASPECTOS DE SEGURIDAD DE LA INFORMACIÓN DE LA GESTIÓN DE LA CONTINUIDAD DEL NEGOCIO</v>
      </c>
      <c r="D31" s="399"/>
      <c r="E31" s="399"/>
      <c r="F31" s="309">
        <v>0</v>
      </c>
      <c r="G31" s="268">
        <v>60</v>
      </c>
      <c r="H31" s="270" t="str">
        <f t="shared" si="0"/>
        <v>INEXISTENTE</v>
      </c>
    </row>
    <row r="32" spans="2:24" x14ac:dyDescent="0.25">
      <c r="B32" s="243" t="s">
        <v>742</v>
      </c>
      <c r="C32" s="385" t="str">
        <f>ADMINISTRATIVAS!D62</f>
        <v>CUMPLIMIENTO</v>
      </c>
      <c r="D32" s="385"/>
      <c r="E32" s="385"/>
      <c r="F32" s="244">
        <v>20</v>
      </c>
      <c r="G32" s="268">
        <v>60</v>
      </c>
      <c r="H32" s="270" t="str">
        <f t="shared" si="0"/>
        <v>INICIAL</v>
      </c>
    </row>
    <row r="33" spans="2:20" ht="15.75" thickBot="1" x14ac:dyDescent="0.3">
      <c r="B33" s="397" t="s">
        <v>1251</v>
      </c>
      <c r="C33" s="398"/>
      <c r="D33" s="398"/>
      <c r="E33" s="398"/>
      <c r="F33" s="336">
        <f>AVERAGE(F19:F32)</f>
        <v>20</v>
      </c>
      <c r="G33" s="335">
        <f>AVERAGE(G19:G32)</f>
        <v>60</v>
      </c>
      <c r="H33" s="270" t="str">
        <f t="shared" si="0"/>
        <v>INICIAL</v>
      </c>
    </row>
    <row r="34" spans="2:20" ht="15.75" thickBot="1" x14ac:dyDescent="0.3"/>
    <row r="35" spans="2:20" ht="23.25" customHeight="1" thickBot="1" x14ac:dyDescent="0.3">
      <c r="B35" s="386" t="s">
        <v>1266</v>
      </c>
      <c r="C35" s="387"/>
      <c r="D35" s="387"/>
      <c r="E35" s="387"/>
      <c r="F35" s="387"/>
      <c r="G35" s="387"/>
      <c r="H35" s="387"/>
      <c r="I35" s="387"/>
      <c r="J35" s="387"/>
      <c r="K35" s="387"/>
      <c r="L35" s="387"/>
      <c r="M35" s="387"/>
      <c r="N35" s="387"/>
      <c r="O35" s="388"/>
    </row>
    <row r="36" spans="2:20" ht="15.75" thickBot="1" x14ac:dyDescent="0.3">
      <c r="H36" s="181"/>
    </row>
    <row r="37" spans="2:20" ht="15.75" customHeight="1" x14ac:dyDescent="0.25">
      <c r="B37" s="395" t="s">
        <v>1232</v>
      </c>
      <c r="C37" s="416" t="s">
        <v>286</v>
      </c>
      <c r="D37" s="417"/>
      <c r="E37" s="417"/>
      <c r="F37" s="417"/>
      <c r="G37" s="418"/>
      <c r="H37" s="246"/>
    </row>
    <row r="38" spans="2:20" ht="84" x14ac:dyDescent="0.25">
      <c r="B38" s="396"/>
      <c r="C38" s="419" t="s">
        <v>220</v>
      </c>
      <c r="D38" s="420"/>
      <c r="E38" s="214" t="s">
        <v>1231</v>
      </c>
      <c r="F38" s="214" t="s">
        <v>1288</v>
      </c>
      <c r="G38" s="104" t="s">
        <v>1265</v>
      </c>
      <c r="H38" s="247"/>
      <c r="T38">
        <f>40/100</f>
        <v>0.4</v>
      </c>
    </row>
    <row r="39" spans="2:20" ht="21" x14ac:dyDescent="0.35">
      <c r="B39" s="275">
        <v>2015</v>
      </c>
      <c r="C39" s="400" t="s">
        <v>287</v>
      </c>
      <c r="D39" s="401"/>
      <c r="E39" s="342">
        <v>0.05</v>
      </c>
      <c r="F39" s="341">
        <v>0.1</v>
      </c>
      <c r="G39" s="245">
        <v>0.05</v>
      </c>
    </row>
    <row r="40" spans="2:20" ht="21" x14ac:dyDescent="0.35">
      <c r="B40" s="274">
        <v>2016</v>
      </c>
      <c r="C40" s="400" t="s">
        <v>288</v>
      </c>
      <c r="D40" s="401"/>
      <c r="E40" s="342">
        <v>0.15</v>
      </c>
      <c r="F40" s="341">
        <v>0.3</v>
      </c>
      <c r="G40" s="245">
        <v>0.15</v>
      </c>
    </row>
    <row r="41" spans="2:20" ht="18.75" x14ac:dyDescent="0.3">
      <c r="B41" s="274">
        <v>2017</v>
      </c>
      <c r="C41" s="402" t="s">
        <v>289</v>
      </c>
      <c r="D41" s="403"/>
      <c r="E41" s="276">
        <f>IF(PHVA!L36&gt;=40,40,PHVA!L36)/100</f>
        <v>0</v>
      </c>
      <c r="F41" s="339">
        <v>0.5</v>
      </c>
      <c r="G41" s="245">
        <v>0</v>
      </c>
      <c r="H41" s="181"/>
    </row>
    <row r="42" spans="2:20" ht="18.75" x14ac:dyDescent="0.3">
      <c r="B42" s="274">
        <v>2018</v>
      </c>
      <c r="C42" s="402" t="s">
        <v>290</v>
      </c>
      <c r="D42" s="403"/>
      <c r="E42" s="276">
        <f>IF(PHVA!L39&gt;=40,40,PHVA!L39)/100</f>
        <v>0</v>
      </c>
      <c r="F42" s="339">
        <v>0.65</v>
      </c>
      <c r="G42" s="245">
        <v>0</v>
      </c>
      <c r="H42" s="181"/>
    </row>
    <row r="43" spans="2:20" ht="18.75" x14ac:dyDescent="0.3">
      <c r="B43" s="340">
        <v>2019</v>
      </c>
      <c r="C43" s="402" t="s">
        <v>290</v>
      </c>
      <c r="D43" s="403"/>
      <c r="E43" s="276">
        <f>IF(PHVA!L40&gt;=40,40,PHVA!L40)/100</f>
        <v>0</v>
      </c>
      <c r="F43" s="339">
        <v>0.8</v>
      </c>
      <c r="G43" s="245">
        <v>0</v>
      </c>
      <c r="H43" s="181"/>
    </row>
    <row r="44" spans="2:20" ht="21.75" thickBot="1" x14ac:dyDescent="0.3">
      <c r="B44" s="392" t="s">
        <v>291</v>
      </c>
      <c r="C44" s="393"/>
      <c r="D44" s="393"/>
      <c r="E44" s="393"/>
      <c r="F44" s="394"/>
      <c r="G44" s="248">
        <f>SUM(G39:G42)</f>
        <v>0.2</v>
      </c>
    </row>
    <row r="53" spans="2:15" ht="15.75" thickBot="1" x14ac:dyDescent="0.3"/>
    <row r="54" spans="2:15" ht="24" customHeight="1" thickBot="1" x14ac:dyDescent="0.3">
      <c r="B54" s="386" t="s">
        <v>1248</v>
      </c>
      <c r="C54" s="387"/>
      <c r="D54" s="387"/>
      <c r="E54" s="387"/>
      <c r="F54" s="387"/>
      <c r="G54" s="387"/>
      <c r="H54" s="387"/>
      <c r="I54" s="387"/>
      <c r="J54" s="387"/>
      <c r="K54" s="387"/>
      <c r="L54" s="387"/>
      <c r="M54" s="387"/>
      <c r="N54" s="387"/>
      <c r="O54" s="388"/>
    </row>
    <row r="55" spans="2:15" ht="21" x14ac:dyDescent="0.35">
      <c r="C55" s="100"/>
      <c r="D55" s="101"/>
      <c r="E55" s="101"/>
      <c r="F55" s="101"/>
      <c r="G55" s="101"/>
      <c r="H55" s="101"/>
      <c r="I55" s="101"/>
      <c r="J55" s="101"/>
      <c r="K55" s="101"/>
      <c r="L55" s="101"/>
      <c r="M55" s="101"/>
      <c r="N55" s="101"/>
      <c r="O55" s="101"/>
    </row>
    <row r="56" spans="2:15" ht="21" x14ac:dyDescent="0.35">
      <c r="D56" s="271"/>
      <c r="E56" s="405" t="s">
        <v>1254</v>
      </c>
      <c r="F56" s="451" t="s">
        <v>1255</v>
      </c>
      <c r="G56" s="451" t="s">
        <v>1256</v>
      </c>
      <c r="K56" s="101"/>
      <c r="L56" s="101"/>
      <c r="M56" s="449" t="s">
        <v>1263</v>
      </c>
      <c r="N56" s="449"/>
      <c r="O56" s="101"/>
    </row>
    <row r="57" spans="2:15" ht="21" customHeight="1" x14ac:dyDescent="0.35">
      <c r="D57" s="271"/>
      <c r="E57" s="405"/>
      <c r="F57" s="451"/>
      <c r="G57" s="451"/>
      <c r="K57" s="101"/>
      <c r="L57" s="101"/>
      <c r="M57" s="450"/>
      <c r="N57" s="450"/>
      <c r="O57" s="101"/>
    </row>
    <row r="58" spans="2:15" ht="21" x14ac:dyDescent="0.35">
      <c r="C58" s="406" t="s">
        <v>1257</v>
      </c>
      <c r="D58" s="407" t="s">
        <v>37</v>
      </c>
      <c r="E58" s="404" t="str">
        <f>IF(F58&lt;3,"SUFICIENTE",IF(F58&lt;7,"INTERMEDIO","CRITICO"))</f>
        <v>INTERMEDIO</v>
      </c>
      <c r="F58" s="447">
        <f>COUNTIF('MADUREZ MSPI'!H12:H21,"MENOR")</f>
        <v>4</v>
      </c>
      <c r="G58" s="448">
        <v>10</v>
      </c>
      <c r="K58" s="101"/>
      <c r="L58" s="101"/>
      <c r="M58" s="272" t="s">
        <v>1264</v>
      </c>
      <c r="N58" s="272" t="s">
        <v>1260</v>
      </c>
      <c r="O58" s="101"/>
    </row>
    <row r="59" spans="2:15" ht="21" x14ac:dyDescent="0.35">
      <c r="C59" s="406"/>
      <c r="D59" s="407"/>
      <c r="E59" s="404"/>
      <c r="F59" s="447"/>
      <c r="G59" s="448"/>
      <c r="K59" s="101"/>
      <c r="L59" s="101"/>
      <c r="M59" s="272" t="s">
        <v>1258</v>
      </c>
      <c r="N59" s="273" t="s">
        <v>1261</v>
      </c>
      <c r="O59" s="101"/>
    </row>
    <row r="60" spans="2:15" ht="21" x14ac:dyDescent="0.35">
      <c r="C60" s="406"/>
      <c r="D60" s="408" t="s">
        <v>38</v>
      </c>
      <c r="E60" s="404" t="str">
        <f>IF(F60&lt;7,"SUFICIENTE",IF(F60&lt;15,"INTERMEDIO","CRÍTICO"))</f>
        <v>CRÍTICO</v>
      </c>
      <c r="F60" s="447">
        <f>COUNTIF('MADUREZ MSPI'!J12:J33,"MENOR")</f>
        <v>20</v>
      </c>
      <c r="G60" s="448">
        <v>21</v>
      </c>
      <c r="K60" s="101"/>
      <c r="L60" s="101"/>
      <c r="M60" s="272" t="s">
        <v>1259</v>
      </c>
      <c r="N60" s="272" t="s">
        <v>1262</v>
      </c>
      <c r="O60" s="101"/>
    </row>
    <row r="61" spans="2:15" ht="21" x14ac:dyDescent="0.35">
      <c r="C61" s="406"/>
      <c r="D61" s="409"/>
      <c r="E61" s="404"/>
      <c r="F61" s="447"/>
      <c r="G61" s="448"/>
      <c r="K61" s="101"/>
      <c r="L61" s="101"/>
      <c r="M61" s="101"/>
      <c r="N61" s="101"/>
      <c r="O61" s="101"/>
    </row>
    <row r="62" spans="2:15" ht="21" x14ac:dyDescent="0.35">
      <c r="C62" s="406"/>
      <c r="D62" s="410" t="s">
        <v>39</v>
      </c>
      <c r="E62" s="404" t="str">
        <f>IF(F62&lt;14,"SUFICIENTE",IF(F62&lt;30,"INTERMEDIO","CRÍTICO"))</f>
        <v>CRÍTICO</v>
      </c>
      <c r="F62" s="447">
        <f>COUNTIF('MADUREZ MSPI'!L12:L55,"MENOR")</f>
        <v>43</v>
      </c>
      <c r="G62" s="448">
        <v>42</v>
      </c>
      <c r="K62" s="101"/>
      <c r="L62" s="101"/>
      <c r="M62" s="101"/>
      <c r="N62" s="101"/>
      <c r="O62" s="101"/>
    </row>
    <row r="63" spans="2:15" ht="21" x14ac:dyDescent="0.35">
      <c r="C63" s="406"/>
      <c r="D63" s="411"/>
      <c r="E63" s="404"/>
      <c r="F63" s="447"/>
      <c r="G63" s="448"/>
      <c r="K63" s="101"/>
      <c r="L63" s="101"/>
      <c r="M63" s="101"/>
      <c r="N63" s="101"/>
      <c r="O63" s="101"/>
    </row>
    <row r="64" spans="2:15" ht="21" customHeight="1" x14ac:dyDescent="0.35">
      <c r="B64" s="135"/>
      <c r="C64" s="406"/>
      <c r="D64" s="412" t="s">
        <v>1289</v>
      </c>
      <c r="E64" s="404" t="str">
        <f>IF(F64&lt;20,"SUFICIENTE",IF(F64&lt;40,"INTERMEDIO","CRÍTICO"))</f>
        <v>CRÍTICO</v>
      </c>
      <c r="F64" s="447">
        <f>COUNTIF('MADUREZ MSPI'!N12:N73,"MENOR")</f>
        <v>61</v>
      </c>
      <c r="G64" s="448">
        <v>59</v>
      </c>
      <c r="K64" s="101"/>
      <c r="L64" s="101"/>
      <c r="M64" s="101"/>
      <c r="N64" s="101"/>
      <c r="O64" s="101"/>
    </row>
    <row r="65" spans="2:15" ht="21" x14ac:dyDescent="0.35">
      <c r="B65" s="135"/>
      <c r="C65" s="406"/>
      <c r="D65" s="413"/>
      <c r="E65" s="404"/>
      <c r="F65" s="447"/>
      <c r="G65" s="448"/>
      <c r="K65" s="101"/>
      <c r="L65" s="101"/>
      <c r="M65" s="101"/>
      <c r="N65" s="101"/>
      <c r="O65" s="101"/>
    </row>
    <row r="66" spans="2:15" ht="21" x14ac:dyDescent="0.35">
      <c r="B66" s="135"/>
      <c r="C66" s="406"/>
      <c r="D66" s="414" t="s">
        <v>41</v>
      </c>
      <c r="E66" s="404" t="str">
        <f>IF(F66&lt;20,"SUFICIENTE",IF(F66&lt;20,"INTERMEDIO","CRÍTICO"))</f>
        <v>CRÍTICO</v>
      </c>
      <c r="F66" s="447">
        <f>COUNTIF('MADUREZ MSPI'!P12:P75,"MENOR")</f>
        <v>64</v>
      </c>
      <c r="G66" s="448">
        <v>60</v>
      </c>
      <c r="K66" s="101"/>
      <c r="L66" s="101"/>
      <c r="M66" s="101"/>
      <c r="N66" s="101"/>
      <c r="O66" s="101"/>
    </row>
    <row r="67" spans="2:15" ht="21" customHeight="1" x14ac:dyDescent="0.35">
      <c r="B67" s="135"/>
      <c r="C67" s="406"/>
      <c r="D67" s="415"/>
      <c r="E67" s="404"/>
      <c r="F67" s="447"/>
      <c r="G67" s="448"/>
      <c r="K67" s="101"/>
      <c r="L67" s="101"/>
      <c r="M67" s="101"/>
      <c r="N67" s="101"/>
      <c r="O67" s="101"/>
    </row>
    <row r="68" spans="2:15" ht="21" x14ac:dyDescent="0.35">
      <c r="C68" s="100"/>
      <c r="D68" s="101"/>
      <c r="E68" s="101"/>
      <c r="F68" s="101"/>
      <c r="G68" s="101"/>
      <c r="H68" s="101"/>
      <c r="I68" s="101"/>
      <c r="J68" s="101"/>
      <c r="K68" s="101"/>
      <c r="L68" s="101"/>
      <c r="M68" s="101"/>
      <c r="N68" s="101"/>
      <c r="O68" s="101"/>
    </row>
    <row r="69" spans="2:15" ht="15.75" thickBot="1" x14ac:dyDescent="0.3"/>
    <row r="70" spans="2:15" ht="24.75" customHeight="1" thickBot="1" x14ac:dyDescent="0.3">
      <c r="B70" s="386" t="s">
        <v>900</v>
      </c>
      <c r="C70" s="387"/>
      <c r="D70" s="387"/>
      <c r="E70" s="387"/>
      <c r="F70" s="387"/>
      <c r="G70" s="387"/>
      <c r="H70" s="387"/>
      <c r="I70" s="387"/>
      <c r="J70" s="387"/>
      <c r="K70" s="387"/>
      <c r="L70" s="387"/>
      <c r="M70" s="387"/>
      <c r="N70" s="387"/>
      <c r="O70" s="388"/>
    </row>
    <row r="72" spans="2:15" hidden="1" x14ac:dyDescent="0.25">
      <c r="B72" s="63" t="s">
        <v>898</v>
      </c>
      <c r="C72" s="64" t="s">
        <v>897</v>
      </c>
      <c r="D72" s="63" t="s">
        <v>899</v>
      </c>
    </row>
    <row r="73" spans="2:15" hidden="1" x14ac:dyDescent="0.25">
      <c r="B73" s="65" t="s">
        <v>868</v>
      </c>
      <c r="C73" s="20">
        <v>51.25</v>
      </c>
      <c r="D73" s="17">
        <v>60</v>
      </c>
    </row>
    <row r="74" spans="2:15" hidden="1" x14ac:dyDescent="0.25">
      <c r="B74" s="65" t="s">
        <v>866</v>
      </c>
      <c r="C74" s="20">
        <v>41</v>
      </c>
      <c r="D74" s="17">
        <v>60</v>
      </c>
    </row>
    <row r="75" spans="2:15" hidden="1" x14ac:dyDescent="0.25">
      <c r="B75" s="65" t="s">
        <v>867</v>
      </c>
      <c r="C75" s="20">
        <v>42.540983606557376</v>
      </c>
      <c r="D75" s="17">
        <v>60</v>
      </c>
    </row>
    <row r="76" spans="2:15" hidden="1" x14ac:dyDescent="0.25">
      <c r="B76" s="65" t="s">
        <v>870</v>
      </c>
      <c r="C76" s="20">
        <v>26.666666666666668</v>
      </c>
      <c r="D76" s="17">
        <v>60</v>
      </c>
    </row>
    <row r="77" spans="2:15" hidden="1" x14ac:dyDescent="0.25">
      <c r="B77" s="65" t="s">
        <v>869</v>
      </c>
      <c r="C77" s="20">
        <v>51.111111111111114</v>
      </c>
      <c r="D77" s="17">
        <v>60</v>
      </c>
    </row>
    <row r="78" spans="2:15" ht="15.75" hidden="1" thickBot="1" x14ac:dyDescent="0.3">
      <c r="B78" s="66" t="s">
        <v>896</v>
      </c>
      <c r="C78" s="67">
        <v>43.597883597883595</v>
      </c>
      <c r="D78" s="18"/>
    </row>
    <row r="79" spans="2:15" s="5" customFormat="1" x14ac:dyDescent="0.25">
      <c r="B79" s="106"/>
      <c r="C79" s="107"/>
      <c r="D79" s="24"/>
    </row>
    <row r="80" spans="2:15" s="5" customFormat="1" x14ac:dyDescent="0.25">
      <c r="B80" s="106"/>
      <c r="C80" s="107"/>
      <c r="D80" s="24"/>
    </row>
    <row r="81" spans="2:13" s="5" customFormat="1" x14ac:dyDescent="0.25">
      <c r="B81" s="106"/>
      <c r="C81" s="107"/>
      <c r="D81" s="24"/>
    </row>
    <row r="82" spans="2:13" s="5" customFormat="1" x14ac:dyDescent="0.25">
      <c r="B82" s="106"/>
      <c r="C82" s="107"/>
      <c r="D82" s="24"/>
    </row>
    <row r="83" spans="2:13" s="5" customFormat="1" x14ac:dyDescent="0.25">
      <c r="B83" s="106"/>
      <c r="C83" s="107"/>
      <c r="D83" s="24"/>
    </row>
    <row r="84" spans="2:13" s="5" customFormat="1" x14ac:dyDescent="0.25">
      <c r="B84" s="106"/>
      <c r="C84" s="107"/>
      <c r="D84" s="24"/>
    </row>
    <row r="85" spans="2:13" s="5" customFormat="1" x14ac:dyDescent="0.25">
      <c r="B85" s="106"/>
      <c r="C85" s="107"/>
      <c r="D85" s="24"/>
    </row>
    <row r="86" spans="2:13" s="5" customFormat="1" x14ac:dyDescent="0.25">
      <c r="B86" s="106"/>
      <c r="C86" s="107"/>
      <c r="D86" s="24"/>
    </row>
    <row r="87" spans="2:13" s="5" customFormat="1" x14ac:dyDescent="0.25">
      <c r="B87" s="106"/>
      <c r="C87" s="107"/>
      <c r="D87" s="24"/>
    </row>
    <row r="88" spans="2:13" s="5" customFormat="1" x14ac:dyDescent="0.25">
      <c r="B88" s="106"/>
      <c r="C88" s="107"/>
      <c r="D88" s="24"/>
    </row>
    <row r="89" spans="2:13" s="5" customFormat="1" x14ac:dyDescent="0.25">
      <c r="B89" s="106"/>
      <c r="C89" s="107"/>
      <c r="D89" s="24"/>
    </row>
    <row r="90" spans="2:13" s="5" customFormat="1" x14ac:dyDescent="0.25">
      <c r="B90" s="106"/>
      <c r="C90" s="107"/>
      <c r="D90" s="24"/>
    </row>
    <row r="91" spans="2:13" s="105" customFormat="1" x14ac:dyDescent="0.25"/>
    <row r="94" spans="2:13" ht="36" customHeight="1" x14ac:dyDescent="0.25">
      <c r="B94" s="446" t="s">
        <v>1234</v>
      </c>
      <c r="C94" s="446"/>
      <c r="D94" s="446"/>
      <c r="K94" s="240"/>
      <c r="L94" s="241"/>
      <c r="M94" s="241"/>
    </row>
    <row r="95" spans="2:13" x14ac:dyDescent="0.25">
      <c r="B95" s="304" t="s">
        <v>1233</v>
      </c>
      <c r="C95" s="306" t="s">
        <v>1270</v>
      </c>
      <c r="D95" s="305" t="s">
        <v>1237</v>
      </c>
      <c r="K95" s="240"/>
      <c r="L95" s="241"/>
      <c r="M95" s="241"/>
    </row>
    <row r="96" spans="2:13" ht="36" customHeight="1" x14ac:dyDescent="0.25">
      <c r="B96" s="338" t="s">
        <v>866</v>
      </c>
      <c r="C96" s="249">
        <v>0</v>
      </c>
      <c r="D96" s="250">
        <v>60</v>
      </c>
      <c r="K96" s="240"/>
      <c r="L96" s="241"/>
      <c r="M96" s="241"/>
    </row>
    <row r="97" spans="2:13" ht="36" customHeight="1" x14ac:dyDescent="0.25">
      <c r="B97" s="338" t="s">
        <v>1272</v>
      </c>
      <c r="C97" s="249">
        <v>0</v>
      </c>
      <c r="D97" s="250">
        <v>60</v>
      </c>
      <c r="K97" s="240"/>
      <c r="L97" s="241"/>
      <c r="M97" s="241"/>
    </row>
    <row r="98" spans="2:13" ht="36" customHeight="1" x14ac:dyDescent="0.25">
      <c r="B98" s="338" t="s">
        <v>868</v>
      </c>
      <c r="C98" s="249">
        <v>0</v>
      </c>
      <c r="D98" s="250">
        <v>60</v>
      </c>
      <c r="K98" s="240"/>
      <c r="L98" s="241"/>
      <c r="M98" s="241"/>
    </row>
    <row r="99" spans="2:13" ht="36" customHeight="1" x14ac:dyDescent="0.25">
      <c r="B99" s="338" t="s">
        <v>869</v>
      </c>
      <c r="C99" s="249">
        <v>0</v>
      </c>
      <c r="D99" s="250">
        <v>60</v>
      </c>
      <c r="K99" s="240"/>
      <c r="L99" s="241"/>
      <c r="M99" s="241"/>
    </row>
    <row r="100" spans="2:13" ht="36" customHeight="1" x14ac:dyDescent="0.25">
      <c r="B100" s="338" t="s">
        <v>870</v>
      </c>
      <c r="C100" s="249">
        <v>0</v>
      </c>
      <c r="D100" s="250">
        <v>60</v>
      </c>
    </row>
  </sheetData>
  <mergeCells count="66">
    <mergeCell ref="M56:N57"/>
    <mergeCell ref="G56:G57"/>
    <mergeCell ref="F56:F57"/>
    <mergeCell ref="F66:F67"/>
    <mergeCell ref="G58:G59"/>
    <mergeCell ref="G60:G61"/>
    <mergeCell ref="B94:D94"/>
    <mergeCell ref="B70:O70"/>
    <mergeCell ref="F58:F59"/>
    <mergeCell ref="F60:F61"/>
    <mergeCell ref="F62:F63"/>
    <mergeCell ref="F64:F65"/>
    <mergeCell ref="G62:G63"/>
    <mergeCell ref="G64:G65"/>
    <mergeCell ref="G66:G67"/>
    <mergeCell ref="D11:O11"/>
    <mergeCell ref="D12:O12"/>
    <mergeCell ref="D13:O13"/>
    <mergeCell ref="B15:O15"/>
    <mergeCell ref="B13:C13"/>
    <mergeCell ref="D2:M9"/>
    <mergeCell ref="C24:E24"/>
    <mergeCell ref="C25:E25"/>
    <mergeCell ref="C26:E26"/>
    <mergeCell ref="C18:E18"/>
    <mergeCell ref="C19:E19"/>
    <mergeCell ref="C20:E20"/>
    <mergeCell ref="C21:E21"/>
    <mergeCell ref="C22:E22"/>
    <mergeCell ref="B10:C10"/>
    <mergeCell ref="B11:C11"/>
    <mergeCell ref="B12:C12"/>
    <mergeCell ref="B17:B18"/>
    <mergeCell ref="C17:G17"/>
    <mergeCell ref="C23:E23"/>
    <mergeCell ref="D10:O10"/>
    <mergeCell ref="C27:E27"/>
    <mergeCell ref="E66:E67"/>
    <mergeCell ref="E56:E57"/>
    <mergeCell ref="E58:E59"/>
    <mergeCell ref="E60:E61"/>
    <mergeCell ref="E62:E63"/>
    <mergeCell ref="E64:E65"/>
    <mergeCell ref="C58:C67"/>
    <mergeCell ref="D58:D59"/>
    <mergeCell ref="D60:D61"/>
    <mergeCell ref="D62:D63"/>
    <mergeCell ref="D64:D65"/>
    <mergeCell ref="D66:D67"/>
    <mergeCell ref="B35:O35"/>
    <mergeCell ref="C37:G37"/>
    <mergeCell ref="C38:D38"/>
    <mergeCell ref="C28:E28"/>
    <mergeCell ref="C32:E32"/>
    <mergeCell ref="B54:O54"/>
    <mergeCell ref="C29:E29"/>
    <mergeCell ref="B44:F44"/>
    <mergeCell ref="B37:B38"/>
    <mergeCell ref="B33:E33"/>
    <mergeCell ref="C30:E30"/>
    <mergeCell ref="C31:E31"/>
    <mergeCell ref="C40:D40"/>
    <mergeCell ref="C42:D42"/>
    <mergeCell ref="C39:D39"/>
    <mergeCell ref="C41:D41"/>
    <mergeCell ref="C43:D43"/>
  </mergeCells>
  <pageMargins left="0.7" right="0.7" top="0.75" bottom="0.75" header="0.3" footer="0.3"/>
  <pageSetup paperSize="9" orientation="portrait" horizontalDpi="360" verticalDpi="36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1"/>
  <sheetViews>
    <sheetView showGridLines="0" topLeftCell="C7" zoomScaleNormal="100" zoomScalePageLayoutView="90" workbookViewId="0">
      <selection activeCell="D9" sqref="D9"/>
    </sheetView>
  </sheetViews>
  <sheetFormatPr baseColWidth="10" defaultColWidth="11.42578125" defaultRowHeight="12.75" x14ac:dyDescent="0.2"/>
  <cols>
    <col min="1" max="1" width="1.140625" style="7" customWidth="1"/>
    <col min="2" max="2" width="19.42578125" style="7" customWidth="1"/>
    <col min="3" max="3" width="11.85546875" style="7" customWidth="1"/>
    <col min="4" max="4" width="44.42578125" style="7" customWidth="1"/>
    <col min="5" max="5" width="3.42578125" style="7" customWidth="1"/>
    <col min="6" max="6" width="11.42578125" style="7"/>
    <col min="7" max="7" width="28.85546875" style="7" customWidth="1"/>
    <col min="8" max="256" width="11.42578125" style="7"/>
    <col min="257" max="257" width="1.140625" style="7" customWidth="1"/>
    <col min="258" max="258" width="19.42578125" style="7" customWidth="1"/>
    <col min="259" max="259" width="7.42578125" style="7" bestFit="1" customWidth="1"/>
    <col min="260" max="260" width="109" style="7" bestFit="1" customWidth="1"/>
    <col min="261" max="261" width="3.42578125" style="7" customWidth="1"/>
    <col min="262" max="262" width="11.42578125" style="7"/>
    <col min="263" max="263" width="28.85546875" style="7" customWidth="1"/>
    <col min="264" max="512" width="11.42578125" style="7"/>
    <col min="513" max="513" width="1.140625" style="7" customWidth="1"/>
    <col min="514" max="514" width="19.42578125" style="7" customWidth="1"/>
    <col min="515" max="515" width="7.42578125" style="7" bestFit="1" customWidth="1"/>
    <col min="516" max="516" width="109" style="7" bestFit="1" customWidth="1"/>
    <col min="517" max="517" width="3.42578125" style="7" customWidth="1"/>
    <col min="518" max="518" width="11.42578125" style="7"/>
    <col min="519" max="519" width="28.85546875" style="7" customWidth="1"/>
    <col min="520" max="768" width="11.42578125" style="7"/>
    <col min="769" max="769" width="1.140625" style="7" customWidth="1"/>
    <col min="770" max="770" width="19.42578125" style="7" customWidth="1"/>
    <col min="771" max="771" width="7.42578125" style="7" bestFit="1" customWidth="1"/>
    <col min="772" max="772" width="109" style="7" bestFit="1" customWidth="1"/>
    <col min="773" max="773" width="3.42578125" style="7" customWidth="1"/>
    <col min="774" max="774" width="11.42578125" style="7"/>
    <col min="775" max="775" width="28.85546875" style="7" customWidth="1"/>
    <col min="776" max="1024" width="11.42578125" style="7"/>
    <col min="1025" max="1025" width="1.140625" style="7" customWidth="1"/>
    <col min="1026" max="1026" width="19.42578125" style="7" customWidth="1"/>
    <col min="1027" max="1027" width="7.42578125" style="7" bestFit="1" customWidth="1"/>
    <col min="1028" max="1028" width="109" style="7" bestFit="1" customWidth="1"/>
    <col min="1029" max="1029" width="3.42578125" style="7" customWidth="1"/>
    <col min="1030" max="1030" width="11.42578125" style="7"/>
    <col min="1031" max="1031" width="28.85546875" style="7" customWidth="1"/>
    <col min="1032" max="1280" width="11.42578125" style="7"/>
    <col min="1281" max="1281" width="1.140625" style="7" customWidth="1"/>
    <col min="1282" max="1282" width="19.42578125" style="7" customWidth="1"/>
    <col min="1283" max="1283" width="7.42578125" style="7" bestFit="1" customWidth="1"/>
    <col min="1284" max="1284" width="109" style="7" bestFit="1" customWidth="1"/>
    <col min="1285" max="1285" width="3.42578125" style="7" customWidth="1"/>
    <col min="1286" max="1286" width="11.42578125" style="7"/>
    <col min="1287" max="1287" width="28.85546875" style="7" customWidth="1"/>
    <col min="1288" max="1536" width="11.42578125" style="7"/>
    <col min="1537" max="1537" width="1.140625" style="7" customWidth="1"/>
    <col min="1538" max="1538" width="19.42578125" style="7" customWidth="1"/>
    <col min="1539" max="1539" width="7.42578125" style="7" bestFit="1" customWidth="1"/>
    <col min="1540" max="1540" width="109" style="7" bestFit="1" customWidth="1"/>
    <col min="1541" max="1541" width="3.42578125" style="7" customWidth="1"/>
    <col min="1542" max="1542" width="11.42578125" style="7"/>
    <col min="1543" max="1543" width="28.85546875" style="7" customWidth="1"/>
    <col min="1544" max="1792" width="11.42578125" style="7"/>
    <col min="1793" max="1793" width="1.140625" style="7" customWidth="1"/>
    <col min="1794" max="1794" width="19.42578125" style="7" customWidth="1"/>
    <col min="1795" max="1795" width="7.42578125" style="7" bestFit="1" customWidth="1"/>
    <col min="1796" max="1796" width="109" style="7" bestFit="1" customWidth="1"/>
    <col min="1797" max="1797" width="3.42578125" style="7" customWidth="1"/>
    <col min="1798" max="1798" width="11.42578125" style="7"/>
    <col min="1799" max="1799" width="28.85546875" style="7" customWidth="1"/>
    <col min="1800" max="2048" width="11.42578125" style="7"/>
    <col min="2049" max="2049" width="1.140625" style="7" customWidth="1"/>
    <col min="2050" max="2050" width="19.42578125" style="7" customWidth="1"/>
    <col min="2051" max="2051" width="7.42578125" style="7" bestFit="1" customWidth="1"/>
    <col min="2052" max="2052" width="109" style="7" bestFit="1" customWidth="1"/>
    <col min="2053" max="2053" width="3.42578125" style="7" customWidth="1"/>
    <col min="2054" max="2054" width="11.42578125" style="7"/>
    <col min="2055" max="2055" width="28.85546875" style="7" customWidth="1"/>
    <col min="2056" max="2304" width="11.42578125" style="7"/>
    <col min="2305" max="2305" width="1.140625" style="7" customWidth="1"/>
    <col min="2306" max="2306" width="19.42578125" style="7" customWidth="1"/>
    <col min="2307" max="2307" width="7.42578125" style="7" bestFit="1" customWidth="1"/>
    <col min="2308" max="2308" width="109" style="7" bestFit="1" customWidth="1"/>
    <col min="2309" max="2309" width="3.42578125" style="7" customWidth="1"/>
    <col min="2310" max="2310" width="11.42578125" style="7"/>
    <col min="2311" max="2311" width="28.85546875" style="7" customWidth="1"/>
    <col min="2312" max="2560" width="11.42578125" style="7"/>
    <col min="2561" max="2561" width="1.140625" style="7" customWidth="1"/>
    <col min="2562" max="2562" width="19.42578125" style="7" customWidth="1"/>
    <col min="2563" max="2563" width="7.42578125" style="7" bestFit="1" customWidth="1"/>
    <col min="2564" max="2564" width="109" style="7" bestFit="1" customWidth="1"/>
    <col min="2565" max="2565" width="3.42578125" style="7" customWidth="1"/>
    <col min="2566" max="2566" width="11.42578125" style="7"/>
    <col min="2567" max="2567" width="28.85546875" style="7" customWidth="1"/>
    <col min="2568" max="2816" width="11.42578125" style="7"/>
    <col min="2817" max="2817" width="1.140625" style="7" customWidth="1"/>
    <col min="2818" max="2818" width="19.42578125" style="7" customWidth="1"/>
    <col min="2819" max="2819" width="7.42578125" style="7" bestFit="1" customWidth="1"/>
    <col min="2820" max="2820" width="109" style="7" bestFit="1" customWidth="1"/>
    <col min="2821" max="2821" width="3.42578125" style="7" customWidth="1"/>
    <col min="2822" max="2822" width="11.42578125" style="7"/>
    <col min="2823" max="2823" width="28.85546875" style="7" customWidth="1"/>
    <col min="2824" max="3072" width="11.42578125" style="7"/>
    <col min="3073" max="3073" width="1.140625" style="7" customWidth="1"/>
    <col min="3074" max="3074" width="19.42578125" style="7" customWidth="1"/>
    <col min="3075" max="3075" width="7.42578125" style="7" bestFit="1" customWidth="1"/>
    <col min="3076" max="3076" width="109" style="7" bestFit="1" customWidth="1"/>
    <col min="3077" max="3077" width="3.42578125" style="7" customWidth="1"/>
    <col min="3078" max="3078" width="11.42578125" style="7"/>
    <col min="3079" max="3079" width="28.85546875" style="7" customWidth="1"/>
    <col min="3080" max="3328" width="11.42578125" style="7"/>
    <col min="3329" max="3329" width="1.140625" style="7" customWidth="1"/>
    <col min="3330" max="3330" width="19.42578125" style="7" customWidth="1"/>
    <col min="3331" max="3331" width="7.42578125" style="7" bestFit="1" customWidth="1"/>
    <col min="3332" max="3332" width="109" style="7" bestFit="1" customWidth="1"/>
    <col min="3333" max="3333" width="3.42578125" style="7" customWidth="1"/>
    <col min="3334" max="3334" width="11.42578125" style="7"/>
    <col min="3335" max="3335" width="28.85546875" style="7" customWidth="1"/>
    <col min="3336" max="3584" width="11.42578125" style="7"/>
    <col min="3585" max="3585" width="1.140625" style="7" customWidth="1"/>
    <col min="3586" max="3586" width="19.42578125" style="7" customWidth="1"/>
    <col min="3587" max="3587" width="7.42578125" style="7" bestFit="1" customWidth="1"/>
    <col min="3588" max="3588" width="109" style="7" bestFit="1" customWidth="1"/>
    <col min="3589" max="3589" width="3.42578125" style="7" customWidth="1"/>
    <col min="3590" max="3590" width="11.42578125" style="7"/>
    <col min="3591" max="3591" width="28.85546875" style="7" customWidth="1"/>
    <col min="3592" max="3840" width="11.42578125" style="7"/>
    <col min="3841" max="3841" width="1.140625" style="7" customWidth="1"/>
    <col min="3842" max="3842" width="19.42578125" style="7" customWidth="1"/>
    <col min="3843" max="3843" width="7.42578125" style="7" bestFit="1" customWidth="1"/>
    <col min="3844" max="3844" width="109" style="7" bestFit="1" customWidth="1"/>
    <col min="3845" max="3845" width="3.42578125" style="7" customWidth="1"/>
    <col min="3846" max="3846" width="11.42578125" style="7"/>
    <col min="3847" max="3847" width="28.85546875" style="7" customWidth="1"/>
    <col min="3848" max="4096" width="11.42578125" style="7"/>
    <col min="4097" max="4097" width="1.140625" style="7" customWidth="1"/>
    <col min="4098" max="4098" width="19.42578125" style="7" customWidth="1"/>
    <col min="4099" max="4099" width="7.42578125" style="7" bestFit="1" customWidth="1"/>
    <col min="4100" max="4100" width="109" style="7" bestFit="1" customWidth="1"/>
    <col min="4101" max="4101" width="3.42578125" style="7" customWidth="1"/>
    <col min="4102" max="4102" width="11.42578125" style="7"/>
    <col min="4103" max="4103" width="28.85546875" style="7" customWidth="1"/>
    <col min="4104" max="4352" width="11.42578125" style="7"/>
    <col min="4353" max="4353" width="1.140625" style="7" customWidth="1"/>
    <col min="4354" max="4354" width="19.42578125" style="7" customWidth="1"/>
    <col min="4355" max="4355" width="7.42578125" style="7" bestFit="1" customWidth="1"/>
    <col min="4356" max="4356" width="109" style="7" bestFit="1" customWidth="1"/>
    <col min="4357" max="4357" width="3.42578125" style="7" customWidth="1"/>
    <col min="4358" max="4358" width="11.42578125" style="7"/>
    <col min="4359" max="4359" width="28.85546875" style="7" customWidth="1"/>
    <col min="4360" max="4608" width="11.42578125" style="7"/>
    <col min="4609" max="4609" width="1.140625" style="7" customWidth="1"/>
    <col min="4610" max="4610" width="19.42578125" style="7" customWidth="1"/>
    <col min="4611" max="4611" width="7.42578125" style="7" bestFit="1" customWidth="1"/>
    <col min="4612" max="4612" width="109" style="7" bestFit="1" customWidth="1"/>
    <col min="4613" max="4613" width="3.42578125" style="7" customWidth="1"/>
    <col min="4614" max="4614" width="11.42578125" style="7"/>
    <col min="4615" max="4615" width="28.85546875" style="7" customWidth="1"/>
    <col min="4616" max="4864" width="11.42578125" style="7"/>
    <col min="4865" max="4865" width="1.140625" style="7" customWidth="1"/>
    <col min="4866" max="4866" width="19.42578125" style="7" customWidth="1"/>
    <col min="4867" max="4867" width="7.42578125" style="7" bestFit="1" customWidth="1"/>
    <col min="4868" max="4868" width="109" style="7" bestFit="1" customWidth="1"/>
    <col min="4869" max="4869" width="3.42578125" style="7" customWidth="1"/>
    <col min="4870" max="4870" width="11.42578125" style="7"/>
    <col min="4871" max="4871" width="28.85546875" style="7" customWidth="1"/>
    <col min="4872" max="5120" width="11.42578125" style="7"/>
    <col min="5121" max="5121" width="1.140625" style="7" customWidth="1"/>
    <col min="5122" max="5122" width="19.42578125" style="7" customWidth="1"/>
    <col min="5123" max="5123" width="7.42578125" style="7" bestFit="1" customWidth="1"/>
    <col min="5124" max="5124" width="109" style="7" bestFit="1" customWidth="1"/>
    <col min="5125" max="5125" width="3.42578125" style="7" customWidth="1"/>
    <col min="5126" max="5126" width="11.42578125" style="7"/>
    <col min="5127" max="5127" width="28.85546875" style="7" customWidth="1"/>
    <col min="5128" max="5376" width="11.42578125" style="7"/>
    <col min="5377" max="5377" width="1.140625" style="7" customWidth="1"/>
    <col min="5378" max="5378" width="19.42578125" style="7" customWidth="1"/>
    <col min="5379" max="5379" width="7.42578125" style="7" bestFit="1" customWidth="1"/>
    <col min="5380" max="5380" width="109" style="7" bestFit="1" customWidth="1"/>
    <col min="5381" max="5381" width="3.42578125" style="7" customWidth="1"/>
    <col min="5382" max="5382" width="11.42578125" style="7"/>
    <col min="5383" max="5383" width="28.85546875" style="7" customWidth="1"/>
    <col min="5384" max="5632" width="11.42578125" style="7"/>
    <col min="5633" max="5633" width="1.140625" style="7" customWidth="1"/>
    <col min="5634" max="5634" width="19.42578125" style="7" customWidth="1"/>
    <col min="5635" max="5635" width="7.42578125" style="7" bestFit="1" customWidth="1"/>
    <col min="5636" max="5636" width="109" style="7" bestFit="1" customWidth="1"/>
    <col min="5637" max="5637" width="3.42578125" style="7" customWidth="1"/>
    <col min="5638" max="5638" width="11.42578125" style="7"/>
    <col min="5639" max="5639" width="28.85546875" style="7" customWidth="1"/>
    <col min="5640" max="5888" width="11.42578125" style="7"/>
    <col min="5889" max="5889" width="1.140625" style="7" customWidth="1"/>
    <col min="5890" max="5890" width="19.42578125" style="7" customWidth="1"/>
    <col min="5891" max="5891" width="7.42578125" style="7" bestFit="1" customWidth="1"/>
    <col min="5892" max="5892" width="109" style="7" bestFit="1" customWidth="1"/>
    <col min="5893" max="5893" width="3.42578125" style="7" customWidth="1"/>
    <col min="5894" max="5894" width="11.42578125" style="7"/>
    <col min="5895" max="5895" width="28.85546875" style="7" customWidth="1"/>
    <col min="5896" max="6144" width="11.42578125" style="7"/>
    <col min="6145" max="6145" width="1.140625" style="7" customWidth="1"/>
    <col min="6146" max="6146" width="19.42578125" style="7" customWidth="1"/>
    <col min="6147" max="6147" width="7.42578125" style="7" bestFit="1" customWidth="1"/>
    <col min="6148" max="6148" width="109" style="7" bestFit="1" customWidth="1"/>
    <col min="6149" max="6149" width="3.42578125" style="7" customWidth="1"/>
    <col min="6150" max="6150" width="11.42578125" style="7"/>
    <col min="6151" max="6151" width="28.85546875" style="7" customWidth="1"/>
    <col min="6152" max="6400" width="11.42578125" style="7"/>
    <col min="6401" max="6401" width="1.140625" style="7" customWidth="1"/>
    <col min="6402" max="6402" width="19.42578125" style="7" customWidth="1"/>
    <col min="6403" max="6403" width="7.42578125" style="7" bestFit="1" customWidth="1"/>
    <col min="6404" max="6404" width="109" style="7" bestFit="1" customWidth="1"/>
    <col min="6405" max="6405" width="3.42578125" style="7" customWidth="1"/>
    <col min="6406" max="6406" width="11.42578125" style="7"/>
    <col min="6407" max="6407" width="28.85546875" style="7" customWidth="1"/>
    <col min="6408" max="6656" width="11.42578125" style="7"/>
    <col min="6657" max="6657" width="1.140625" style="7" customWidth="1"/>
    <col min="6658" max="6658" width="19.42578125" style="7" customWidth="1"/>
    <col min="6659" max="6659" width="7.42578125" style="7" bestFit="1" customWidth="1"/>
    <col min="6660" max="6660" width="109" style="7" bestFit="1" customWidth="1"/>
    <col min="6661" max="6661" width="3.42578125" style="7" customWidth="1"/>
    <col min="6662" max="6662" width="11.42578125" style="7"/>
    <col min="6663" max="6663" width="28.85546875" style="7" customWidth="1"/>
    <col min="6664" max="6912" width="11.42578125" style="7"/>
    <col min="6913" max="6913" width="1.140625" style="7" customWidth="1"/>
    <col min="6914" max="6914" width="19.42578125" style="7" customWidth="1"/>
    <col min="6915" max="6915" width="7.42578125" style="7" bestFit="1" customWidth="1"/>
    <col min="6916" max="6916" width="109" style="7" bestFit="1" customWidth="1"/>
    <col min="6917" max="6917" width="3.42578125" style="7" customWidth="1"/>
    <col min="6918" max="6918" width="11.42578125" style="7"/>
    <col min="6919" max="6919" width="28.85546875" style="7" customWidth="1"/>
    <col min="6920" max="7168" width="11.42578125" style="7"/>
    <col min="7169" max="7169" width="1.140625" style="7" customWidth="1"/>
    <col min="7170" max="7170" width="19.42578125" style="7" customWidth="1"/>
    <col min="7171" max="7171" width="7.42578125" style="7" bestFit="1" customWidth="1"/>
    <col min="7172" max="7172" width="109" style="7" bestFit="1" customWidth="1"/>
    <col min="7173" max="7173" width="3.42578125" style="7" customWidth="1"/>
    <col min="7174" max="7174" width="11.42578125" style="7"/>
    <col min="7175" max="7175" width="28.85546875" style="7" customWidth="1"/>
    <col min="7176" max="7424" width="11.42578125" style="7"/>
    <col min="7425" max="7425" width="1.140625" style="7" customWidth="1"/>
    <col min="7426" max="7426" width="19.42578125" style="7" customWidth="1"/>
    <col min="7427" max="7427" width="7.42578125" style="7" bestFit="1" customWidth="1"/>
    <col min="7428" max="7428" width="109" style="7" bestFit="1" customWidth="1"/>
    <col min="7429" max="7429" width="3.42578125" style="7" customWidth="1"/>
    <col min="7430" max="7430" width="11.42578125" style="7"/>
    <col min="7431" max="7431" width="28.85546875" style="7" customWidth="1"/>
    <col min="7432" max="7680" width="11.42578125" style="7"/>
    <col min="7681" max="7681" width="1.140625" style="7" customWidth="1"/>
    <col min="7682" max="7682" width="19.42578125" style="7" customWidth="1"/>
    <col min="7683" max="7683" width="7.42578125" style="7" bestFit="1" customWidth="1"/>
    <col min="7684" max="7684" width="109" style="7" bestFit="1" customWidth="1"/>
    <col min="7685" max="7685" width="3.42578125" style="7" customWidth="1"/>
    <col min="7686" max="7686" width="11.42578125" style="7"/>
    <col min="7687" max="7687" width="28.85546875" style="7" customWidth="1"/>
    <col min="7688" max="7936" width="11.42578125" style="7"/>
    <col min="7937" max="7937" width="1.140625" style="7" customWidth="1"/>
    <col min="7938" max="7938" width="19.42578125" style="7" customWidth="1"/>
    <col min="7939" max="7939" width="7.42578125" style="7" bestFit="1" customWidth="1"/>
    <col min="7940" max="7940" width="109" style="7" bestFit="1" customWidth="1"/>
    <col min="7941" max="7941" width="3.42578125" style="7" customWidth="1"/>
    <col min="7942" max="7942" width="11.42578125" style="7"/>
    <col min="7943" max="7943" width="28.85546875" style="7" customWidth="1"/>
    <col min="7944" max="8192" width="11.42578125" style="7"/>
    <col min="8193" max="8193" width="1.140625" style="7" customWidth="1"/>
    <col min="8194" max="8194" width="19.42578125" style="7" customWidth="1"/>
    <col min="8195" max="8195" width="7.42578125" style="7" bestFit="1" customWidth="1"/>
    <col min="8196" max="8196" width="109" style="7" bestFit="1" customWidth="1"/>
    <col min="8197" max="8197" width="3.42578125" style="7" customWidth="1"/>
    <col min="8198" max="8198" width="11.42578125" style="7"/>
    <col min="8199" max="8199" width="28.85546875" style="7" customWidth="1"/>
    <col min="8200" max="8448" width="11.42578125" style="7"/>
    <col min="8449" max="8449" width="1.140625" style="7" customWidth="1"/>
    <col min="8450" max="8450" width="19.42578125" style="7" customWidth="1"/>
    <col min="8451" max="8451" width="7.42578125" style="7" bestFit="1" customWidth="1"/>
    <col min="8452" max="8452" width="109" style="7" bestFit="1" customWidth="1"/>
    <col min="8453" max="8453" width="3.42578125" style="7" customWidth="1"/>
    <col min="8454" max="8454" width="11.42578125" style="7"/>
    <col min="8455" max="8455" width="28.85546875" style="7" customWidth="1"/>
    <col min="8456" max="8704" width="11.42578125" style="7"/>
    <col min="8705" max="8705" width="1.140625" style="7" customWidth="1"/>
    <col min="8706" max="8706" width="19.42578125" style="7" customWidth="1"/>
    <col min="8707" max="8707" width="7.42578125" style="7" bestFit="1" customWidth="1"/>
    <col min="8708" max="8708" width="109" style="7" bestFit="1" customWidth="1"/>
    <col min="8709" max="8709" width="3.42578125" style="7" customWidth="1"/>
    <col min="8710" max="8710" width="11.42578125" style="7"/>
    <col min="8711" max="8711" width="28.85546875" style="7" customWidth="1"/>
    <col min="8712" max="8960" width="11.42578125" style="7"/>
    <col min="8961" max="8961" width="1.140625" style="7" customWidth="1"/>
    <col min="8962" max="8962" width="19.42578125" style="7" customWidth="1"/>
    <col min="8963" max="8963" width="7.42578125" style="7" bestFit="1" customWidth="1"/>
    <col min="8964" max="8964" width="109" style="7" bestFit="1" customWidth="1"/>
    <col min="8965" max="8965" width="3.42578125" style="7" customWidth="1"/>
    <col min="8966" max="8966" width="11.42578125" style="7"/>
    <col min="8967" max="8967" width="28.85546875" style="7" customWidth="1"/>
    <col min="8968" max="9216" width="11.42578125" style="7"/>
    <col min="9217" max="9217" width="1.140625" style="7" customWidth="1"/>
    <col min="9218" max="9218" width="19.42578125" style="7" customWidth="1"/>
    <col min="9219" max="9219" width="7.42578125" style="7" bestFit="1" customWidth="1"/>
    <col min="9220" max="9220" width="109" style="7" bestFit="1" customWidth="1"/>
    <col min="9221" max="9221" width="3.42578125" style="7" customWidth="1"/>
    <col min="9222" max="9222" width="11.42578125" style="7"/>
    <col min="9223" max="9223" width="28.85546875" style="7" customWidth="1"/>
    <col min="9224" max="9472" width="11.42578125" style="7"/>
    <col min="9473" max="9473" width="1.140625" style="7" customWidth="1"/>
    <col min="9474" max="9474" width="19.42578125" style="7" customWidth="1"/>
    <col min="9475" max="9475" width="7.42578125" style="7" bestFit="1" customWidth="1"/>
    <col min="9476" max="9476" width="109" style="7" bestFit="1" customWidth="1"/>
    <col min="9477" max="9477" width="3.42578125" style="7" customWidth="1"/>
    <col min="9478" max="9478" width="11.42578125" style="7"/>
    <col min="9479" max="9479" width="28.85546875" style="7" customWidth="1"/>
    <col min="9480" max="9728" width="11.42578125" style="7"/>
    <col min="9729" max="9729" width="1.140625" style="7" customWidth="1"/>
    <col min="9730" max="9730" width="19.42578125" style="7" customWidth="1"/>
    <col min="9731" max="9731" width="7.42578125" style="7" bestFit="1" customWidth="1"/>
    <col min="9732" max="9732" width="109" style="7" bestFit="1" customWidth="1"/>
    <col min="9733" max="9733" width="3.42578125" style="7" customWidth="1"/>
    <col min="9734" max="9734" width="11.42578125" style="7"/>
    <col min="9735" max="9735" width="28.85546875" style="7" customWidth="1"/>
    <col min="9736" max="9984" width="11.42578125" style="7"/>
    <col min="9985" max="9985" width="1.140625" style="7" customWidth="1"/>
    <col min="9986" max="9986" width="19.42578125" style="7" customWidth="1"/>
    <col min="9987" max="9987" width="7.42578125" style="7" bestFit="1" customWidth="1"/>
    <col min="9988" max="9988" width="109" style="7" bestFit="1" customWidth="1"/>
    <col min="9989" max="9989" width="3.42578125" style="7" customWidth="1"/>
    <col min="9990" max="9990" width="11.42578125" style="7"/>
    <col min="9991" max="9991" width="28.85546875" style="7" customWidth="1"/>
    <col min="9992" max="10240" width="11.42578125" style="7"/>
    <col min="10241" max="10241" width="1.140625" style="7" customWidth="1"/>
    <col min="10242" max="10242" width="19.42578125" style="7" customWidth="1"/>
    <col min="10243" max="10243" width="7.42578125" style="7" bestFit="1" customWidth="1"/>
    <col min="10244" max="10244" width="109" style="7" bestFit="1" customWidth="1"/>
    <col min="10245" max="10245" width="3.42578125" style="7" customWidth="1"/>
    <col min="10246" max="10246" width="11.42578125" style="7"/>
    <col min="10247" max="10247" width="28.85546875" style="7" customWidth="1"/>
    <col min="10248" max="10496" width="11.42578125" style="7"/>
    <col min="10497" max="10497" width="1.140625" style="7" customWidth="1"/>
    <col min="10498" max="10498" width="19.42578125" style="7" customWidth="1"/>
    <col min="10499" max="10499" width="7.42578125" style="7" bestFit="1" customWidth="1"/>
    <col min="10500" max="10500" width="109" style="7" bestFit="1" customWidth="1"/>
    <col min="10501" max="10501" width="3.42578125" style="7" customWidth="1"/>
    <col min="10502" max="10502" width="11.42578125" style="7"/>
    <col min="10503" max="10503" width="28.85546875" style="7" customWidth="1"/>
    <col min="10504" max="10752" width="11.42578125" style="7"/>
    <col min="10753" max="10753" width="1.140625" style="7" customWidth="1"/>
    <col min="10754" max="10754" width="19.42578125" style="7" customWidth="1"/>
    <col min="10755" max="10755" width="7.42578125" style="7" bestFit="1" customWidth="1"/>
    <col min="10756" max="10756" width="109" style="7" bestFit="1" customWidth="1"/>
    <col min="10757" max="10757" width="3.42578125" style="7" customWidth="1"/>
    <col min="10758" max="10758" width="11.42578125" style="7"/>
    <col min="10759" max="10759" width="28.85546875" style="7" customWidth="1"/>
    <col min="10760" max="11008" width="11.42578125" style="7"/>
    <col min="11009" max="11009" width="1.140625" style="7" customWidth="1"/>
    <col min="11010" max="11010" width="19.42578125" style="7" customWidth="1"/>
    <col min="11011" max="11011" width="7.42578125" style="7" bestFit="1" customWidth="1"/>
    <col min="11012" max="11012" width="109" style="7" bestFit="1" customWidth="1"/>
    <col min="11013" max="11013" width="3.42578125" style="7" customWidth="1"/>
    <col min="11014" max="11014" width="11.42578125" style="7"/>
    <col min="11015" max="11015" width="28.85546875" style="7" customWidth="1"/>
    <col min="11016" max="11264" width="11.42578125" style="7"/>
    <col min="11265" max="11265" width="1.140625" style="7" customWidth="1"/>
    <col min="11266" max="11266" width="19.42578125" style="7" customWidth="1"/>
    <col min="11267" max="11267" width="7.42578125" style="7" bestFit="1" customWidth="1"/>
    <col min="11268" max="11268" width="109" style="7" bestFit="1" customWidth="1"/>
    <col min="11269" max="11269" width="3.42578125" style="7" customWidth="1"/>
    <col min="11270" max="11270" width="11.42578125" style="7"/>
    <col min="11271" max="11271" width="28.85546875" style="7" customWidth="1"/>
    <col min="11272" max="11520" width="11.42578125" style="7"/>
    <col min="11521" max="11521" width="1.140625" style="7" customWidth="1"/>
    <col min="11522" max="11522" width="19.42578125" style="7" customWidth="1"/>
    <col min="11523" max="11523" width="7.42578125" style="7" bestFit="1" customWidth="1"/>
    <col min="11524" max="11524" width="109" style="7" bestFit="1" customWidth="1"/>
    <col min="11525" max="11525" width="3.42578125" style="7" customWidth="1"/>
    <col min="11526" max="11526" width="11.42578125" style="7"/>
    <col min="11527" max="11527" width="28.85546875" style="7" customWidth="1"/>
    <col min="11528" max="11776" width="11.42578125" style="7"/>
    <col min="11777" max="11777" width="1.140625" style="7" customWidth="1"/>
    <col min="11778" max="11778" width="19.42578125" style="7" customWidth="1"/>
    <col min="11779" max="11779" width="7.42578125" style="7" bestFit="1" customWidth="1"/>
    <col min="11780" max="11780" width="109" style="7" bestFit="1" customWidth="1"/>
    <col min="11781" max="11781" width="3.42578125" style="7" customWidth="1"/>
    <col min="11782" max="11782" width="11.42578125" style="7"/>
    <col min="11783" max="11783" width="28.85546875" style="7" customWidth="1"/>
    <col min="11784" max="12032" width="11.42578125" style="7"/>
    <col min="12033" max="12033" width="1.140625" style="7" customWidth="1"/>
    <col min="12034" max="12034" width="19.42578125" style="7" customWidth="1"/>
    <col min="12035" max="12035" width="7.42578125" style="7" bestFit="1" customWidth="1"/>
    <col min="12036" max="12036" width="109" style="7" bestFit="1" customWidth="1"/>
    <col min="12037" max="12037" width="3.42578125" style="7" customWidth="1"/>
    <col min="12038" max="12038" width="11.42578125" style="7"/>
    <col min="12039" max="12039" width="28.85546875" style="7" customWidth="1"/>
    <col min="12040" max="12288" width="11.42578125" style="7"/>
    <col min="12289" max="12289" width="1.140625" style="7" customWidth="1"/>
    <col min="12290" max="12290" width="19.42578125" style="7" customWidth="1"/>
    <col min="12291" max="12291" width="7.42578125" style="7" bestFit="1" customWidth="1"/>
    <col min="12292" max="12292" width="109" style="7" bestFit="1" customWidth="1"/>
    <col min="12293" max="12293" width="3.42578125" style="7" customWidth="1"/>
    <col min="12294" max="12294" width="11.42578125" style="7"/>
    <col min="12295" max="12295" width="28.85546875" style="7" customWidth="1"/>
    <col min="12296" max="12544" width="11.42578125" style="7"/>
    <col min="12545" max="12545" width="1.140625" style="7" customWidth="1"/>
    <col min="12546" max="12546" width="19.42578125" style="7" customWidth="1"/>
    <col min="12547" max="12547" width="7.42578125" style="7" bestFit="1" customWidth="1"/>
    <col min="12548" max="12548" width="109" style="7" bestFit="1" customWidth="1"/>
    <col min="12549" max="12549" width="3.42578125" style="7" customWidth="1"/>
    <col min="12550" max="12550" width="11.42578125" style="7"/>
    <col min="12551" max="12551" width="28.85546875" style="7" customWidth="1"/>
    <col min="12552" max="12800" width="11.42578125" style="7"/>
    <col min="12801" max="12801" width="1.140625" style="7" customWidth="1"/>
    <col min="12802" max="12802" width="19.42578125" style="7" customWidth="1"/>
    <col min="12803" max="12803" width="7.42578125" style="7" bestFit="1" customWidth="1"/>
    <col min="12804" max="12804" width="109" style="7" bestFit="1" customWidth="1"/>
    <col min="12805" max="12805" width="3.42578125" style="7" customWidth="1"/>
    <col min="12806" max="12806" width="11.42578125" style="7"/>
    <col min="12807" max="12807" width="28.85546875" style="7" customWidth="1"/>
    <col min="12808" max="13056" width="11.42578125" style="7"/>
    <col min="13057" max="13057" width="1.140625" style="7" customWidth="1"/>
    <col min="13058" max="13058" width="19.42578125" style="7" customWidth="1"/>
    <col min="13059" max="13059" width="7.42578125" style="7" bestFit="1" customWidth="1"/>
    <col min="13060" max="13060" width="109" style="7" bestFit="1" customWidth="1"/>
    <col min="13061" max="13061" width="3.42578125" style="7" customWidth="1"/>
    <col min="13062" max="13062" width="11.42578125" style="7"/>
    <col min="13063" max="13063" width="28.85546875" style="7" customWidth="1"/>
    <col min="13064" max="13312" width="11.42578125" style="7"/>
    <col min="13313" max="13313" width="1.140625" style="7" customWidth="1"/>
    <col min="13314" max="13314" width="19.42578125" style="7" customWidth="1"/>
    <col min="13315" max="13315" width="7.42578125" style="7" bestFit="1" customWidth="1"/>
    <col min="13316" max="13316" width="109" style="7" bestFit="1" customWidth="1"/>
    <col min="13317" max="13317" width="3.42578125" style="7" customWidth="1"/>
    <col min="13318" max="13318" width="11.42578125" style="7"/>
    <col min="13319" max="13319" width="28.85546875" style="7" customWidth="1"/>
    <col min="13320" max="13568" width="11.42578125" style="7"/>
    <col min="13569" max="13569" width="1.140625" style="7" customWidth="1"/>
    <col min="13570" max="13570" width="19.42578125" style="7" customWidth="1"/>
    <col min="13571" max="13571" width="7.42578125" style="7" bestFit="1" customWidth="1"/>
    <col min="13572" max="13572" width="109" style="7" bestFit="1" customWidth="1"/>
    <col min="13573" max="13573" width="3.42578125" style="7" customWidth="1"/>
    <col min="13574" max="13574" width="11.42578125" style="7"/>
    <col min="13575" max="13575" width="28.85546875" style="7" customWidth="1"/>
    <col min="13576" max="13824" width="11.42578125" style="7"/>
    <col min="13825" max="13825" width="1.140625" style="7" customWidth="1"/>
    <col min="13826" max="13826" width="19.42578125" style="7" customWidth="1"/>
    <col min="13827" max="13827" width="7.42578125" style="7" bestFit="1" customWidth="1"/>
    <col min="13828" max="13828" width="109" style="7" bestFit="1" customWidth="1"/>
    <col min="13829" max="13829" width="3.42578125" style="7" customWidth="1"/>
    <col min="13830" max="13830" width="11.42578125" style="7"/>
    <col min="13831" max="13831" width="28.85546875" style="7" customWidth="1"/>
    <col min="13832" max="14080" width="11.42578125" style="7"/>
    <col min="14081" max="14081" width="1.140625" style="7" customWidth="1"/>
    <col min="14082" max="14082" width="19.42578125" style="7" customWidth="1"/>
    <col min="14083" max="14083" width="7.42578125" style="7" bestFit="1" customWidth="1"/>
    <col min="14084" max="14084" width="109" style="7" bestFit="1" customWidth="1"/>
    <col min="14085" max="14085" width="3.42578125" style="7" customWidth="1"/>
    <col min="14086" max="14086" width="11.42578125" style="7"/>
    <col min="14087" max="14087" width="28.85546875" style="7" customWidth="1"/>
    <col min="14088" max="14336" width="11.42578125" style="7"/>
    <col min="14337" max="14337" width="1.140625" style="7" customWidth="1"/>
    <col min="14338" max="14338" width="19.42578125" style="7" customWidth="1"/>
    <col min="14339" max="14339" width="7.42578125" style="7" bestFit="1" customWidth="1"/>
    <col min="14340" max="14340" width="109" style="7" bestFit="1" customWidth="1"/>
    <col min="14341" max="14341" width="3.42578125" style="7" customWidth="1"/>
    <col min="14342" max="14342" width="11.42578125" style="7"/>
    <col min="14343" max="14343" width="28.85546875" style="7" customWidth="1"/>
    <col min="14344" max="14592" width="11.42578125" style="7"/>
    <col min="14593" max="14593" width="1.140625" style="7" customWidth="1"/>
    <col min="14594" max="14594" width="19.42578125" style="7" customWidth="1"/>
    <col min="14595" max="14595" width="7.42578125" style="7" bestFit="1" customWidth="1"/>
    <col min="14596" max="14596" width="109" style="7" bestFit="1" customWidth="1"/>
    <col min="14597" max="14597" width="3.42578125" style="7" customWidth="1"/>
    <col min="14598" max="14598" width="11.42578125" style="7"/>
    <col min="14599" max="14599" width="28.85546875" style="7" customWidth="1"/>
    <col min="14600" max="14848" width="11.42578125" style="7"/>
    <col min="14849" max="14849" width="1.140625" style="7" customWidth="1"/>
    <col min="14850" max="14850" width="19.42578125" style="7" customWidth="1"/>
    <col min="14851" max="14851" width="7.42578125" style="7" bestFit="1" customWidth="1"/>
    <col min="14852" max="14852" width="109" style="7" bestFit="1" customWidth="1"/>
    <col min="14853" max="14853" width="3.42578125" style="7" customWidth="1"/>
    <col min="14854" max="14854" width="11.42578125" style="7"/>
    <col min="14855" max="14855" width="28.85546875" style="7" customWidth="1"/>
    <col min="14856" max="15104" width="11.42578125" style="7"/>
    <col min="15105" max="15105" width="1.140625" style="7" customWidth="1"/>
    <col min="15106" max="15106" width="19.42578125" style="7" customWidth="1"/>
    <col min="15107" max="15107" width="7.42578125" style="7" bestFit="1" customWidth="1"/>
    <col min="15108" max="15108" width="109" style="7" bestFit="1" customWidth="1"/>
    <col min="15109" max="15109" width="3.42578125" style="7" customWidth="1"/>
    <col min="15110" max="15110" width="11.42578125" style="7"/>
    <col min="15111" max="15111" width="28.85546875" style="7" customWidth="1"/>
    <col min="15112" max="15360" width="11.42578125" style="7"/>
    <col min="15361" max="15361" width="1.140625" style="7" customWidth="1"/>
    <col min="15362" max="15362" width="19.42578125" style="7" customWidth="1"/>
    <col min="15363" max="15363" width="7.42578125" style="7" bestFit="1" customWidth="1"/>
    <col min="15364" max="15364" width="109" style="7" bestFit="1" customWidth="1"/>
    <col min="15365" max="15365" width="3.42578125" style="7" customWidth="1"/>
    <col min="15366" max="15366" width="11.42578125" style="7"/>
    <col min="15367" max="15367" width="28.85546875" style="7" customWidth="1"/>
    <col min="15368" max="15616" width="11.42578125" style="7"/>
    <col min="15617" max="15617" width="1.140625" style="7" customWidth="1"/>
    <col min="15618" max="15618" width="19.42578125" style="7" customWidth="1"/>
    <col min="15619" max="15619" width="7.42578125" style="7" bestFit="1" customWidth="1"/>
    <col min="15620" max="15620" width="109" style="7" bestFit="1" customWidth="1"/>
    <col min="15621" max="15621" width="3.42578125" style="7" customWidth="1"/>
    <col min="15622" max="15622" width="11.42578125" style="7"/>
    <col min="15623" max="15623" width="28.85546875" style="7" customWidth="1"/>
    <col min="15624" max="15872" width="11.42578125" style="7"/>
    <col min="15873" max="15873" width="1.140625" style="7" customWidth="1"/>
    <col min="15874" max="15874" width="19.42578125" style="7" customWidth="1"/>
    <col min="15875" max="15875" width="7.42578125" style="7" bestFit="1" customWidth="1"/>
    <col min="15876" max="15876" width="109" style="7" bestFit="1" customWidth="1"/>
    <col min="15877" max="15877" width="3.42578125" style="7" customWidth="1"/>
    <col min="15878" max="15878" width="11.42578125" style="7"/>
    <col min="15879" max="15879" width="28.85546875" style="7" customWidth="1"/>
    <col min="15880" max="16128" width="11.42578125" style="7"/>
    <col min="16129" max="16129" width="1.140625" style="7" customWidth="1"/>
    <col min="16130" max="16130" width="19.42578125" style="7" customWidth="1"/>
    <col min="16131" max="16131" width="7.42578125" style="7" bestFit="1" customWidth="1"/>
    <col min="16132" max="16132" width="109" style="7" bestFit="1" customWidth="1"/>
    <col min="16133" max="16133" width="3.42578125" style="7" customWidth="1"/>
    <col min="16134" max="16134" width="11.42578125" style="7"/>
    <col min="16135" max="16135" width="28.85546875" style="7" customWidth="1"/>
    <col min="16136" max="16384" width="11.42578125" style="7"/>
  </cols>
  <sheetData>
    <row r="1" spans="2:7" ht="6" customHeight="1" thickBot="1" x14ac:dyDescent="0.25"/>
    <row r="2" spans="2:7" ht="36" customHeight="1" thickBot="1" x14ac:dyDescent="0.25">
      <c r="B2" s="452" t="s">
        <v>1267</v>
      </c>
      <c r="C2" s="453"/>
      <c r="D2" s="454"/>
      <c r="E2" s="8"/>
    </row>
    <row r="3" spans="2:7" ht="36" customHeight="1" thickBot="1" x14ac:dyDescent="0.25">
      <c r="B3" s="37" t="s">
        <v>7</v>
      </c>
      <c r="C3" s="38" t="s">
        <v>1068</v>
      </c>
      <c r="D3" s="39" t="s">
        <v>1069</v>
      </c>
      <c r="E3" s="8"/>
    </row>
    <row r="4" spans="2:7" ht="13.5" thickBot="1" x14ac:dyDescent="0.25">
      <c r="B4" s="40" t="s">
        <v>34</v>
      </c>
      <c r="C4" s="41" t="s">
        <v>0</v>
      </c>
      <c r="D4" s="42" t="s">
        <v>35</v>
      </c>
      <c r="E4" s="8"/>
      <c r="G4" s="9"/>
    </row>
    <row r="5" spans="2:7" ht="39" thickBot="1" x14ac:dyDescent="0.25">
      <c r="B5" s="40" t="s">
        <v>36</v>
      </c>
      <c r="C5" s="43">
        <v>0</v>
      </c>
      <c r="D5" s="42" t="s">
        <v>891</v>
      </c>
      <c r="E5" s="8"/>
    </row>
    <row r="6" spans="2:7" ht="114" customHeight="1" thickBot="1" x14ac:dyDescent="0.25">
      <c r="B6" s="40" t="s">
        <v>37</v>
      </c>
      <c r="C6" s="43">
        <v>20</v>
      </c>
      <c r="D6" s="42" t="s">
        <v>1066</v>
      </c>
      <c r="E6" s="8"/>
    </row>
    <row r="7" spans="2:7" ht="110.25" customHeight="1" thickBot="1" x14ac:dyDescent="0.25">
      <c r="B7" s="40" t="s">
        <v>38</v>
      </c>
      <c r="C7" s="43">
        <v>40</v>
      </c>
      <c r="D7" s="42" t="s">
        <v>892</v>
      </c>
      <c r="E7" s="8"/>
    </row>
    <row r="8" spans="2:7" ht="89.25" customHeight="1" thickBot="1" x14ac:dyDescent="0.25">
      <c r="B8" s="40" t="s">
        <v>1249</v>
      </c>
      <c r="C8" s="43">
        <v>60</v>
      </c>
      <c r="D8" s="42" t="s">
        <v>1020</v>
      </c>
      <c r="E8" s="8"/>
      <c r="F8" s="21"/>
    </row>
    <row r="9" spans="2:7" ht="66.75" customHeight="1" thickBot="1" x14ac:dyDescent="0.25">
      <c r="B9" s="44" t="s">
        <v>40</v>
      </c>
      <c r="C9" s="45">
        <v>80</v>
      </c>
      <c r="D9" s="46" t="s">
        <v>893</v>
      </c>
      <c r="E9" s="8"/>
    </row>
    <row r="10" spans="2:7" ht="51" x14ac:dyDescent="0.2">
      <c r="B10" s="44" t="s">
        <v>41</v>
      </c>
      <c r="C10" s="45">
        <v>100</v>
      </c>
      <c r="D10" s="46" t="s">
        <v>1019</v>
      </c>
    </row>
    <row r="11" spans="2:7" ht="21" customHeight="1" x14ac:dyDescent="0.2"/>
  </sheetData>
  <mergeCells count="1">
    <mergeCell ref="B2:D2"/>
  </mergeCells>
  <pageMargins left="0.70866141732283472" right="0.70866141732283472" top="0.74803149606299213" bottom="0.74803149606299213" header="0.31496062992125984" footer="0.31496062992125984"/>
  <pageSetup scale="93" orientation="landscape" verticalDpi="360"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77"/>
  <sheetViews>
    <sheetView showGridLines="0" topLeftCell="A40" zoomScale="85" zoomScaleNormal="85" workbookViewId="0">
      <selection activeCell="N79" sqref="N79"/>
    </sheetView>
  </sheetViews>
  <sheetFormatPr baseColWidth="10" defaultRowHeight="15" x14ac:dyDescent="0.25"/>
  <cols>
    <col min="1" max="1" width="3.5703125" customWidth="1"/>
    <col min="3" max="3" width="15.42578125" customWidth="1"/>
    <col min="8" max="13" width="9.85546875" customWidth="1"/>
    <col min="14" max="14" width="16.42578125" bestFit="1" customWidth="1"/>
    <col min="15" max="15" width="16.5703125" bestFit="1" customWidth="1"/>
    <col min="16" max="16" width="45.5703125" style="25" customWidth="1"/>
    <col min="17" max="17" width="22.85546875" customWidth="1"/>
    <col min="18" max="18" width="11.42578125" hidden="1" customWidth="1"/>
    <col min="19" max="19" width="0" hidden="1" customWidth="1"/>
  </cols>
  <sheetData>
    <row r="1" spans="2:18" ht="15.75" thickBot="1" x14ac:dyDescent="0.3">
      <c r="B1" s="4"/>
    </row>
    <row r="2" spans="2:18" ht="15" customHeight="1" x14ac:dyDescent="0.25">
      <c r="B2" s="501" t="s">
        <v>182</v>
      </c>
      <c r="C2" s="502"/>
      <c r="D2" s="480" t="s">
        <v>1279</v>
      </c>
      <c r="E2" s="481"/>
      <c r="F2" s="481"/>
      <c r="G2" s="481"/>
      <c r="H2" s="481"/>
      <c r="I2" s="481"/>
      <c r="J2" s="481"/>
      <c r="K2" s="481"/>
      <c r="L2" s="481"/>
      <c r="M2" s="481"/>
      <c r="N2" s="481"/>
      <c r="O2" s="495" t="s">
        <v>191</v>
      </c>
      <c r="P2" s="496"/>
    </row>
    <row r="3" spans="2:18" x14ac:dyDescent="0.25">
      <c r="B3" s="503"/>
      <c r="C3" s="504"/>
      <c r="D3" s="482"/>
      <c r="E3" s="483"/>
      <c r="F3" s="483"/>
      <c r="G3" s="483"/>
      <c r="H3" s="483"/>
      <c r="I3" s="483"/>
      <c r="J3" s="483"/>
      <c r="K3" s="483"/>
      <c r="L3" s="483"/>
      <c r="M3" s="483"/>
      <c r="N3" s="483"/>
      <c r="O3" s="497"/>
      <c r="P3" s="498"/>
      <c r="R3" t="s">
        <v>191</v>
      </c>
    </row>
    <row r="4" spans="2:18" x14ac:dyDescent="0.25">
      <c r="B4" s="503"/>
      <c r="C4" s="504"/>
      <c r="D4" s="482"/>
      <c r="E4" s="483"/>
      <c r="F4" s="483"/>
      <c r="G4" s="483"/>
      <c r="H4" s="483"/>
      <c r="I4" s="483"/>
      <c r="J4" s="483"/>
      <c r="K4" s="483"/>
      <c r="L4" s="483"/>
      <c r="M4" s="483"/>
      <c r="N4" s="483"/>
      <c r="O4" s="497"/>
      <c r="P4" s="498"/>
      <c r="R4" t="s">
        <v>192</v>
      </c>
    </row>
    <row r="5" spans="2:18" ht="15.75" thickBot="1" x14ac:dyDescent="0.3">
      <c r="B5" s="503"/>
      <c r="C5" s="504"/>
      <c r="D5" s="482"/>
      <c r="E5" s="483"/>
      <c r="F5" s="483"/>
      <c r="G5" s="483"/>
      <c r="H5" s="483"/>
      <c r="I5" s="483"/>
      <c r="J5" s="483"/>
      <c r="K5" s="483"/>
      <c r="L5" s="483"/>
      <c r="M5" s="483"/>
      <c r="N5" s="483"/>
      <c r="O5" s="497"/>
      <c r="P5" s="498"/>
      <c r="R5" t="s">
        <v>193</v>
      </c>
    </row>
    <row r="6" spans="2:18" x14ac:dyDescent="0.25">
      <c r="B6" s="503"/>
      <c r="C6" s="505"/>
      <c r="D6" s="484" t="str">
        <f>PORTADA!D10</f>
        <v>GOBERNACION DEL TOLIMA</v>
      </c>
      <c r="E6" s="485"/>
      <c r="F6" s="485"/>
      <c r="G6" s="485"/>
      <c r="H6" s="485"/>
      <c r="I6" s="485"/>
      <c r="J6" s="485"/>
      <c r="K6" s="485"/>
      <c r="L6" s="485"/>
      <c r="M6" s="485"/>
      <c r="N6" s="485"/>
      <c r="O6" s="497"/>
      <c r="P6" s="498"/>
      <c r="Q6" s="99"/>
      <c r="R6" t="s">
        <v>194</v>
      </c>
    </row>
    <row r="7" spans="2:18" x14ac:dyDescent="0.25">
      <c r="B7" s="503"/>
      <c r="C7" s="505"/>
      <c r="D7" s="486"/>
      <c r="E7" s="487"/>
      <c r="F7" s="487"/>
      <c r="G7" s="487"/>
      <c r="H7" s="487"/>
      <c r="I7" s="487"/>
      <c r="J7" s="487"/>
      <c r="K7" s="487"/>
      <c r="L7" s="487"/>
      <c r="M7" s="487"/>
      <c r="N7" s="487"/>
      <c r="O7" s="497"/>
      <c r="P7" s="498"/>
      <c r="Q7" s="99"/>
    </row>
    <row r="8" spans="2:18" x14ac:dyDescent="0.25">
      <c r="B8" s="503"/>
      <c r="C8" s="505"/>
      <c r="D8" s="486"/>
      <c r="E8" s="487"/>
      <c r="F8" s="487"/>
      <c r="G8" s="487"/>
      <c r="H8" s="487"/>
      <c r="I8" s="487"/>
      <c r="J8" s="487"/>
      <c r="K8" s="487"/>
      <c r="L8" s="487"/>
      <c r="M8" s="487"/>
      <c r="N8" s="487"/>
      <c r="O8" s="497"/>
      <c r="P8" s="498"/>
      <c r="Q8" s="99"/>
    </row>
    <row r="9" spans="2:18" ht="16.5" customHeight="1" thickBot="1" x14ac:dyDescent="0.3">
      <c r="B9" s="506"/>
      <c r="C9" s="507"/>
      <c r="D9" s="488"/>
      <c r="E9" s="489"/>
      <c r="F9" s="489"/>
      <c r="G9" s="489"/>
      <c r="H9" s="489"/>
      <c r="I9" s="489"/>
      <c r="J9" s="489"/>
      <c r="K9" s="489"/>
      <c r="L9" s="489"/>
      <c r="M9" s="489"/>
      <c r="N9" s="489"/>
      <c r="O9" s="499"/>
      <c r="P9" s="500"/>
      <c r="Q9" s="99"/>
      <c r="R9">
        <f>IF(D12=R4,40,IF(D12=R5,35,10))</f>
        <v>10</v>
      </c>
    </row>
    <row r="10" spans="2:18" x14ac:dyDescent="0.25">
      <c r="P10" s="348"/>
      <c r="Q10" s="99"/>
    </row>
    <row r="11" spans="2:18" x14ac:dyDescent="0.25">
      <c r="B11" s="490" t="s">
        <v>724</v>
      </c>
      <c r="C11" s="491"/>
      <c r="D11" s="491"/>
      <c r="E11" s="491"/>
      <c r="F11" s="491"/>
      <c r="G11" s="491"/>
      <c r="H11" s="491"/>
      <c r="I11" s="491"/>
      <c r="J11" s="491"/>
      <c r="K11" s="491"/>
      <c r="L11" s="491"/>
      <c r="M11" s="491"/>
      <c r="N11" s="491"/>
      <c r="O11" s="491"/>
      <c r="P11" s="491"/>
      <c r="Q11" s="99"/>
    </row>
    <row r="12" spans="2:18" ht="45.75" customHeight="1" x14ac:dyDescent="0.25">
      <c r="B12" s="477" t="s">
        <v>190</v>
      </c>
      <c r="C12" s="477"/>
      <c r="D12" s="459" t="s">
        <v>194</v>
      </c>
      <c r="E12" s="459"/>
      <c r="F12" s="459"/>
      <c r="G12" s="459"/>
      <c r="H12" s="459"/>
      <c r="I12" s="459"/>
      <c r="J12" s="459"/>
      <c r="K12" s="459"/>
      <c r="L12" s="459"/>
      <c r="M12" s="459"/>
      <c r="N12" s="459"/>
      <c r="O12" s="459"/>
      <c r="P12" s="459"/>
      <c r="Q12" s="99"/>
    </row>
    <row r="13" spans="2:18" ht="79.5" customHeight="1" x14ac:dyDescent="0.25">
      <c r="B13" s="477" t="s">
        <v>1024</v>
      </c>
      <c r="C13" s="477"/>
      <c r="D13" s="492" t="s">
        <v>1293</v>
      </c>
      <c r="E13" s="492"/>
      <c r="F13" s="492"/>
      <c r="G13" s="492"/>
      <c r="H13" s="492"/>
      <c r="I13" s="492"/>
      <c r="J13" s="492"/>
      <c r="K13" s="492"/>
      <c r="L13" s="492"/>
      <c r="M13" s="492"/>
      <c r="N13" s="492"/>
      <c r="O13" s="492"/>
      <c r="P13" s="492"/>
    </row>
    <row r="14" spans="2:18" ht="67.5" customHeight="1" x14ac:dyDescent="0.25">
      <c r="B14" s="477" t="s">
        <v>185</v>
      </c>
      <c r="C14" s="477"/>
      <c r="D14" s="493"/>
      <c r="E14" s="459"/>
      <c r="F14" s="459"/>
      <c r="G14" s="459"/>
      <c r="H14" s="459"/>
      <c r="I14" s="459"/>
      <c r="J14" s="459"/>
      <c r="K14" s="459"/>
      <c r="L14" s="459"/>
      <c r="M14" s="459"/>
      <c r="N14" s="459"/>
      <c r="O14" s="459"/>
      <c r="P14" s="459"/>
    </row>
    <row r="15" spans="2:18" ht="70.5" customHeight="1" x14ac:dyDescent="0.25">
      <c r="B15" s="477" t="s">
        <v>186</v>
      </c>
      <c r="C15" s="477"/>
      <c r="D15" s="494" t="s">
        <v>1298</v>
      </c>
      <c r="E15" s="459"/>
      <c r="F15" s="459"/>
      <c r="G15" s="459"/>
      <c r="H15" s="459"/>
      <c r="I15" s="459"/>
      <c r="J15" s="459"/>
      <c r="K15" s="459"/>
      <c r="L15" s="459"/>
      <c r="M15" s="459"/>
      <c r="N15" s="459"/>
      <c r="O15" s="459"/>
      <c r="P15" s="459"/>
    </row>
    <row r="16" spans="2:18" ht="59.25" customHeight="1" x14ac:dyDescent="0.25">
      <c r="B16" s="477" t="s">
        <v>187</v>
      </c>
      <c r="C16" s="477"/>
      <c r="D16" s="494" t="s">
        <v>1299</v>
      </c>
      <c r="E16" s="459"/>
      <c r="F16" s="459"/>
      <c r="G16" s="459"/>
      <c r="H16" s="459"/>
      <c r="I16" s="459"/>
      <c r="J16" s="459"/>
      <c r="K16" s="459"/>
      <c r="L16" s="459"/>
      <c r="M16" s="459"/>
      <c r="N16" s="459"/>
      <c r="O16" s="459"/>
      <c r="P16" s="459"/>
    </row>
    <row r="17" spans="2:28" s="24" customFormat="1" x14ac:dyDescent="0.25">
      <c r="B17" s="22"/>
      <c r="C17" s="22"/>
      <c r="D17" s="23"/>
      <c r="E17" s="23"/>
      <c r="F17" s="23"/>
      <c r="G17" s="23"/>
      <c r="H17" s="23"/>
      <c r="I17" s="23"/>
      <c r="J17" s="23"/>
      <c r="K17" s="23"/>
      <c r="L17" s="23"/>
      <c r="M17" s="23"/>
      <c r="N17" s="23"/>
      <c r="P17" s="23"/>
    </row>
    <row r="18" spans="2:28" ht="18.75" x14ac:dyDescent="0.3">
      <c r="B18" s="469" t="s">
        <v>722</v>
      </c>
      <c r="C18" s="470"/>
      <c r="D18" s="470"/>
      <c r="E18" s="470"/>
      <c r="F18" s="470"/>
      <c r="G18" s="470"/>
      <c r="H18" s="470"/>
      <c r="I18" s="470"/>
      <c r="J18" s="470"/>
      <c r="K18" s="470"/>
      <c r="L18" s="470"/>
      <c r="M18" s="470"/>
      <c r="N18" s="470"/>
      <c r="O18" s="470"/>
      <c r="P18" s="470"/>
    </row>
    <row r="19" spans="2:28" s="126" customFormat="1" ht="37.5" customHeight="1" x14ac:dyDescent="0.25">
      <c r="B19" s="460" t="s">
        <v>723</v>
      </c>
      <c r="C19" s="461"/>
      <c r="D19" s="461"/>
      <c r="E19" s="461"/>
      <c r="F19" s="462"/>
      <c r="G19" s="471" t="s">
        <v>1275</v>
      </c>
      <c r="H19" s="471"/>
      <c r="I19" s="471"/>
      <c r="J19" s="471"/>
      <c r="K19" s="471"/>
      <c r="L19" s="471"/>
      <c r="M19" s="471"/>
      <c r="N19" s="471"/>
      <c r="O19" s="471"/>
      <c r="P19" s="471"/>
    </row>
    <row r="20" spans="2:28" s="126" customFormat="1" ht="37.5" customHeight="1" x14ac:dyDescent="0.25">
      <c r="B20" s="460" t="s">
        <v>696</v>
      </c>
      <c r="C20" s="461"/>
      <c r="D20" s="461"/>
      <c r="E20" s="461"/>
      <c r="F20" s="462"/>
      <c r="G20" s="472" t="s">
        <v>1294</v>
      </c>
      <c r="H20" s="472"/>
      <c r="I20" s="472"/>
      <c r="J20" s="472"/>
      <c r="K20" s="472"/>
      <c r="L20" s="472"/>
      <c r="M20" s="472"/>
      <c r="N20" s="472"/>
      <c r="O20" s="472"/>
      <c r="P20" s="472"/>
    </row>
    <row r="21" spans="2:28" s="126" customFormat="1" ht="37.5" customHeight="1" x14ac:dyDescent="0.25">
      <c r="B21" s="460" t="s">
        <v>1071</v>
      </c>
      <c r="C21" s="461"/>
      <c r="D21" s="461"/>
      <c r="E21" s="461"/>
      <c r="F21" s="462"/>
      <c r="G21" s="472" t="s">
        <v>1295</v>
      </c>
      <c r="H21" s="472"/>
      <c r="I21" s="472"/>
      <c r="J21" s="472"/>
      <c r="K21" s="472"/>
      <c r="L21" s="472"/>
      <c r="M21" s="472"/>
      <c r="N21" s="472"/>
      <c r="O21" s="472"/>
      <c r="P21" s="472"/>
    </row>
    <row r="22" spans="2:28" ht="15.75" thickBot="1" x14ac:dyDescent="0.3"/>
    <row r="23" spans="2:28" s="126" customFormat="1" ht="23.25" customHeight="1" x14ac:dyDescent="0.25">
      <c r="B23" s="464" t="s">
        <v>1021</v>
      </c>
      <c r="C23" s="466" t="s">
        <v>597</v>
      </c>
      <c r="D23" s="466"/>
      <c r="E23" s="466"/>
      <c r="F23" s="466"/>
      <c r="G23" s="466"/>
      <c r="H23" s="466"/>
      <c r="I23" s="466"/>
      <c r="J23" s="466"/>
      <c r="K23" s="466"/>
      <c r="L23" s="466"/>
      <c r="M23" s="466"/>
      <c r="N23" s="466"/>
      <c r="O23" s="473" t="s">
        <v>1064</v>
      </c>
      <c r="P23" s="475" t="s">
        <v>1022</v>
      </c>
    </row>
    <row r="24" spans="2:28" s="126" customFormat="1" ht="23.25" customHeight="1" x14ac:dyDescent="0.25">
      <c r="B24" s="465"/>
      <c r="C24" s="477" t="s">
        <v>596</v>
      </c>
      <c r="D24" s="477"/>
      <c r="E24" s="477"/>
      <c r="F24" s="477"/>
      <c r="G24" s="477"/>
      <c r="H24" s="477"/>
      <c r="I24" s="477"/>
      <c r="J24" s="477"/>
      <c r="K24" s="477"/>
      <c r="L24" s="477"/>
      <c r="M24" s="477"/>
      <c r="N24" s="477"/>
      <c r="O24" s="474"/>
      <c r="P24" s="476"/>
    </row>
    <row r="25" spans="2:28" s="116" customFormat="1" ht="35.25" customHeight="1" x14ac:dyDescent="0.25">
      <c r="B25" s="112">
        <v>1</v>
      </c>
      <c r="C25" s="467" t="s">
        <v>1023</v>
      </c>
      <c r="D25" s="467"/>
      <c r="E25" s="467"/>
      <c r="F25" s="467"/>
      <c r="G25" s="467"/>
      <c r="H25" s="467"/>
      <c r="I25" s="467"/>
      <c r="J25" s="467"/>
      <c r="K25" s="467"/>
      <c r="L25" s="467"/>
      <c r="M25" s="467"/>
      <c r="N25" s="467"/>
      <c r="O25" s="344"/>
      <c r="P25" s="349" t="s">
        <v>1296</v>
      </c>
    </row>
    <row r="26" spans="2:28" s="116" customFormat="1" ht="29.25" customHeight="1" x14ac:dyDescent="0.25">
      <c r="B26" s="112">
        <v>2</v>
      </c>
      <c r="C26" s="467" t="s">
        <v>1024</v>
      </c>
      <c r="D26" s="467"/>
      <c r="E26" s="467"/>
      <c r="F26" s="467"/>
      <c r="G26" s="467"/>
      <c r="H26" s="467"/>
      <c r="I26" s="467"/>
      <c r="J26" s="467"/>
      <c r="K26" s="467"/>
      <c r="L26" s="467"/>
      <c r="M26" s="467"/>
      <c r="N26" s="467"/>
      <c r="O26" s="344" t="s">
        <v>1302</v>
      </c>
      <c r="P26" s="345" t="s">
        <v>1300</v>
      </c>
      <c r="Q26" s="346"/>
      <c r="R26" s="346"/>
      <c r="S26" s="346"/>
      <c r="T26" s="346"/>
      <c r="U26" s="346"/>
      <c r="V26" s="346"/>
      <c r="W26" s="346"/>
      <c r="X26" s="346"/>
      <c r="Y26" s="346"/>
      <c r="Z26" s="346"/>
      <c r="AA26" s="346"/>
      <c r="AB26" s="347"/>
    </row>
    <row r="27" spans="2:28" s="116" customFormat="1" ht="29.25" customHeight="1" x14ac:dyDescent="0.25">
      <c r="B27" s="112">
        <v>3</v>
      </c>
      <c r="C27" s="467" t="s">
        <v>1277</v>
      </c>
      <c r="D27" s="467"/>
      <c r="E27" s="467"/>
      <c r="F27" s="467"/>
      <c r="G27" s="467"/>
      <c r="H27" s="467"/>
      <c r="I27" s="467"/>
      <c r="J27" s="467"/>
      <c r="K27" s="467"/>
      <c r="L27" s="467"/>
      <c r="M27" s="467"/>
      <c r="N27" s="467"/>
      <c r="O27" s="344" t="s">
        <v>1303</v>
      </c>
      <c r="P27" s="343" t="s">
        <v>1301</v>
      </c>
    </row>
    <row r="28" spans="2:28" s="116" customFormat="1" ht="29.25" customHeight="1" x14ac:dyDescent="0.25">
      <c r="B28" s="112">
        <v>4</v>
      </c>
      <c r="C28" s="467" t="s">
        <v>186</v>
      </c>
      <c r="D28" s="467"/>
      <c r="E28" s="467"/>
      <c r="F28" s="467"/>
      <c r="G28" s="467"/>
      <c r="H28" s="467"/>
      <c r="I28" s="467"/>
      <c r="J28" s="467"/>
      <c r="K28" s="467"/>
      <c r="L28" s="467"/>
      <c r="M28" s="467"/>
      <c r="N28" s="467"/>
      <c r="O28" s="344" t="s">
        <v>1302</v>
      </c>
      <c r="P28" s="343" t="s">
        <v>1300</v>
      </c>
    </row>
    <row r="29" spans="2:28" s="116" customFormat="1" ht="29.25" customHeight="1" x14ac:dyDescent="0.25">
      <c r="B29" s="112">
        <v>7</v>
      </c>
      <c r="C29" s="467" t="s">
        <v>1025</v>
      </c>
      <c r="D29" s="467"/>
      <c r="E29" s="467"/>
      <c r="F29" s="467"/>
      <c r="G29" s="467"/>
      <c r="H29" s="467"/>
      <c r="I29" s="467"/>
      <c r="J29" s="467"/>
      <c r="K29" s="467"/>
      <c r="L29" s="467"/>
      <c r="M29" s="467"/>
      <c r="N29" s="467"/>
      <c r="O29" s="344" t="s">
        <v>1302</v>
      </c>
      <c r="P29" s="343" t="s">
        <v>1301</v>
      </c>
    </row>
    <row r="30" spans="2:28" s="116" customFormat="1" ht="29.25" customHeight="1" x14ac:dyDescent="0.25">
      <c r="B30" s="112">
        <v>8</v>
      </c>
      <c r="C30" s="467" t="s">
        <v>1026</v>
      </c>
      <c r="D30" s="467"/>
      <c r="E30" s="467"/>
      <c r="F30" s="467"/>
      <c r="G30" s="467"/>
      <c r="H30" s="467"/>
      <c r="I30" s="467"/>
      <c r="J30" s="467"/>
      <c r="K30" s="467"/>
      <c r="L30" s="467"/>
      <c r="M30" s="467"/>
      <c r="N30" s="467"/>
      <c r="O30" s="344" t="s">
        <v>1303</v>
      </c>
      <c r="P30" s="343" t="s">
        <v>1301</v>
      </c>
    </row>
    <row r="31" spans="2:28" s="116" customFormat="1" ht="29.25" customHeight="1" x14ac:dyDescent="0.25">
      <c r="B31" s="112">
        <v>9</v>
      </c>
      <c r="C31" s="467" t="s">
        <v>1027</v>
      </c>
      <c r="D31" s="467"/>
      <c r="E31" s="467"/>
      <c r="F31" s="467"/>
      <c r="G31" s="467"/>
      <c r="H31" s="467"/>
      <c r="I31" s="467"/>
      <c r="J31" s="467"/>
      <c r="K31" s="467"/>
      <c r="L31" s="467"/>
      <c r="M31" s="467"/>
      <c r="N31" s="467"/>
      <c r="O31" s="344" t="s">
        <v>1303</v>
      </c>
      <c r="P31" s="343" t="s">
        <v>1297</v>
      </c>
    </row>
    <row r="32" spans="2:28" s="116" customFormat="1" ht="29.25" customHeight="1" x14ac:dyDescent="0.25">
      <c r="B32" s="112">
        <v>10</v>
      </c>
      <c r="C32" s="467" t="s">
        <v>1028</v>
      </c>
      <c r="D32" s="467"/>
      <c r="E32" s="467"/>
      <c r="F32" s="467"/>
      <c r="G32" s="467"/>
      <c r="H32" s="467"/>
      <c r="I32" s="467"/>
      <c r="J32" s="467"/>
      <c r="K32" s="467"/>
      <c r="L32" s="467"/>
      <c r="M32" s="467"/>
      <c r="N32" s="467"/>
      <c r="O32" s="344" t="s">
        <v>1303</v>
      </c>
      <c r="P32" s="343" t="s">
        <v>1297</v>
      </c>
    </row>
    <row r="33" spans="2:16" s="116" customFormat="1" ht="29.25" customHeight="1" x14ac:dyDescent="0.25">
      <c r="B33" s="112">
        <v>11</v>
      </c>
      <c r="C33" s="467" t="s">
        <v>1029</v>
      </c>
      <c r="D33" s="467"/>
      <c r="E33" s="467"/>
      <c r="F33" s="467"/>
      <c r="G33" s="467"/>
      <c r="H33" s="467"/>
      <c r="I33" s="467"/>
      <c r="J33" s="467"/>
      <c r="K33" s="467"/>
      <c r="L33" s="467"/>
      <c r="M33" s="467"/>
      <c r="N33" s="467"/>
      <c r="O33" s="344" t="s">
        <v>1303</v>
      </c>
      <c r="P33" s="343" t="s">
        <v>1297</v>
      </c>
    </row>
    <row r="34" spans="2:16" s="116" customFormat="1" ht="29.25" customHeight="1" x14ac:dyDescent="0.25">
      <c r="B34" s="127">
        <v>12</v>
      </c>
      <c r="C34" s="468" t="s">
        <v>1030</v>
      </c>
      <c r="D34" s="468"/>
      <c r="E34" s="468"/>
      <c r="F34" s="468"/>
      <c r="G34" s="468"/>
      <c r="H34" s="468"/>
      <c r="I34" s="468"/>
      <c r="J34" s="468"/>
      <c r="K34" s="468"/>
      <c r="L34" s="468"/>
      <c r="M34" s="468"/>
      <c r="N34" s="468"/>
      <c r="O34" s="236"/>
      <c r="P34" s="350"/>
    </row>
    <row r="35" spans="2:16" s="116" customFormat="1" ht="29.25" customHeight="1" x14ac:dyDescent="0.25">
      <c r="B35" s="112">
        <v>13</v>
      </c>
      <c r="C35" s="467" t="s">
        <v>1031</v>
      </c>
      <c r="D35" s="467"/>
      <c r="E35" s="467"/>
      <c r="F35" s="467"/>
      <c r="G35" s="467"/>
      <c r="H35" s="467"/>
      <c r="I35" s="467"/>
      <c r="J35" s="467"/>
      <c r="K35" s="467"/>
      <c r="L35" s="467"/>
      <c r="M35" s="467"/>
      <c r="N35" s="467"/>
      <c r="O35" s="344" t="s">
        <v>1303</v>
      </c>
      <c r="P35" s="343" t="s">
        <v>1297</v>
      </c>
    </row>
    <row r="36" spans="2:16" s="116" customFormat="1" ht="29.25" customHeight="1" x14ac:dyDescent="0.25">
      <c r="B36" s="112">
        <v>14</v>
      </c>
      <c r="C36" s="467" t="s">
        <v>1032</v>
      </c>
      <c r="D36" s="467"/>
      <c r="E36" s="467"/>
      <c r="F36" s="467"/>
      <c r="G36" s="467"/>
      <c r="H36" s="467"/>
      <c r="I36" s="467"/>
      <c r="J36" s="467"/>
      <c r="K36" s="467"/>
      <c r="L36" s="467"/>
      <c r="M36" s="467"/>
      <c r="N36" s="467"/>
      <c r="O36" s="344" t="s">
        <v>1304</v>
      </c>
      <c r="P36" s="343" t="s">
        <v>1297</v>
      </c>
    </row>
    <row r="37" spans="2:16" s="116" customFormat="1" ht="29.25" customHeight="1" x14ac:dyDescent="0.25">
      <c r="B37" s="112">
        <v>15</v>
      </c>
      <c r="C37" s="467" t="s">
        <v>1033</v>
      </c>
      <c r="D37" s="467"/>
      <c r="E37" s="467"/>
      <c r="F37" s="467"/>
      <c r="G37" s="467"/>
      <c r="H37" s="467"/>
      <c r="I37" s="467"/>
      <c r="J37" s="467"/>
      <c r="K37" s="467"/>
      <c r="L37" s="467"/>
      <c r="M37" s="467"/>
      <c r="N37" s="467"/>
      <c r="O37" s="344"/>
      <c r="P37" s="343" t="s">
        <v>1307</v>
      </c>
    </row>
    <row r="38" spans="2:16" s="116" customFormat="1" ht="29.25" customHeight="1" x14ac:dyDescent="0.25">
      <c r="B38" s="112">
        <v>16</v>
      </c>
      <c r="C38" s="467" t="s">
        <v>1034</v>
      </c>
      <c r="D38" s="467"/>
      <c r="E38" s="467"/>
      <c r="F38" s="467"/>
      <c r="G38" s="467"/>
      <c r="H38" s="467"/>
      <c r="I38" s="467"/>
      <c r="J38" s="467"/>
      <c r="K38" s="467"/>
      <c r="L38" s="467"/>
      <c r="M38" s="467"/>
      <c r="N38" s="467"/>
      <c r="O38" s="344"/>
      <c r="P38" s="343" t="s">
        <v>1307</v>
      </c>
    </row>
    <row r="39" spans="2:16" s="116" customFormat="1" ht="29.25" customHeight="1" x14ac:dyDescent="0.25">
      <c r="B39" s="112">
        <v>17</v>
      </c>
      <c r="C39" s="467" t="s">
        <v>1035</v>
      </c>
      <c r="D39" s="467"/>
      <c r="E39" s="467"/>
      <c r="F39" s="467"/>
      <c r="G39" s="467"/>
      <c r="H39" s="467"/>
      <c r="I39" s="467"/>
      <c r="J39" s="467"/>
      <c r="K39" s="467"/>
      <c r="L39" s="467"/>
      <c r="M39" s="467"/>
      <c r="N39" s="467"/>
      <c r="O39" s="344"/>
      <c r="P39" s="343" t="s">
        <v>1307</v>
      </c>
    </row>
    <row r="40" spans="2:16" s="116" customFormat="1" ht="29.25" customHeight="1" x14ac:dyDescent="0.25">
      <c r="B40" s="112">
        <v>18</v>
      </c>
      <c r="C40" s="467" t="s">
        <v>1036</v>
      </c>
      <c r="D40" s="467"/>
      <c r="E40" s="467"/>
      <c r="F40" s="467"/>
      <c r="G40" s="467"/>
      <c r="H40" s="467"/>
      <c r="I40" s="467"/>
      <c r="J40" s="467"/>
      <c r="K40" s="467"/>
      <c r="L40" s="467"/>
      <c r="M40" s="467"/>
      <c r="N40" s="467"/>
      <c r="O40" s="344"/>
      <c r="P40" s="343" t="s">
        <v>1307</v>
      </c>
    </row>
    <row r="41" spans="2:16" s="116" customFormat="1" ht="29.25" customHeight="1" x14ac:dyDescent="0.25">
      <c r="B41" s="112">
        <v>19</v>
      </c>
      <c r="C41" s="467" t="s">
        <v>1037</v>
      </c>
      <c r="D41" s="467"/>
      <c r="E41" s="467"/>
      <c r="F41" s="467"/>
      <c r="G41" s="467"/>
      <c r="H41" s="467"/>
      <c r="I41" s="467"/>
      <c r="J41" s="467"/>
      <c r="K41" s="467"/>
      <c r="L41" s="467"/>
      <c r="M41" s="467"/>
      <c r="N41" s="467"/>
      <c r="O41" s="344"/>
      <c r="P41" s="343" t="s">
        <v>1307</v>
      </c>
    </row>
    <row r="42" spans="2:16" s="116" customFormat="1" ht="29.25" customHeight="1" x14ac:dyDescent="0.25">
      <c r="B42" s="112">
        <v>20</v>
      </c>
      <c r="C42" s="467" t="s">
        <v>1038</v>
      </c>
      <c r="D42" s="467"/>
      <c r="E42" s="467"/>
      <c r="F42" s="467"/>
      <c r="G42" s="467"/>
      <c r="H42" s="467"/>
      <c r="I42" s="467"/>
      <c r="J42" s="467"/>
      <c r="K42" s="467"/>
      <c r="L42" s="467"/>
      <c r="M42" s="467"/>
      <c r="N42" s="467"/>
      <c r="O42" s="344" t="s">
        <v>1305</v>
      </c>
      <c r="P42" s="350" t="s">
        <v>1306</v>
      </c>
    </row>
    <row r="43" spans="2:16" s="116" customFormat="1" ht="29.25" customHeight="1" x14ac:dyDescent="0.25">
      <c r="B43" s="112">
        <v>21</v>
      </c>
      <c r="C43" s="467" t="s">
        <v>1039</v>
      </c>
      <c r="D43" s="467"/>
      <c r="E43" s="467"/>
      <c r="F43" s="467"/>
      <c r="G43" s="467"/>
      <c r="H43" s="467"/>
      <c r="I43" s="467"/>
      <c r="J43" s="467"/>
      <c r="K43" s="467"/>
      <c r="L43" s="467"/>
      <c r="M43" s="467"/>
      <c r="N43" s="467"/>
      <c r="O43" s="344"/>
      <c r="P43" s="343" t="s">
        <v>1307</v>
      </c>
    </row>
    <row r="44" spans="2:16" s="116" customFormat="1" ht="29.25" customHeight="1" x14ac:dyDescent="0.25">
      <c r="B44" s="112">
        <v>22</v>
      </c>
      <c r="C44" s="467" t="s">
        <v>1040</v>
      </c>
      <c r="D44" s="467"/>
      <c r="E44" s="467"/>
      <c r="F44" s="467"/>
      <c r="G44" s="467"/>
      <c r="H44" s="467"/>
      <c r="I44" s="467"/>
      <c r="J44" s="467"/>
      <c r="K44" s="467"/>
      <c r="L44" s="467"/>
      <c r="M44" s="467"/>
      <c r="N44" s="467"/>
      <c r="O44" s="344"/>
      <c r="P44" s="343" t="s">
        <v>1307</v>
      </c>
    </row>
    <row r="45" spans="2:16" s="116" customFormat="1" ht="29.25" customHeight="1" x14ac:dyDescent="0.25">
      <c r="B45" s="112">
        <v>23</v>
      </c>
      <c r="C45" s="467" t="s">
        <v>1041</v>
      </c>
      <c r="D45" s="467"/>
      <c r="E45" s="467"/>
      <c r="F45" s="467"/>
      <c r="G45" s="467"/>
      <c r="H45" s="467"/>
      <c r="I45" s="467"/>
      <c r="J45" s="467"/>
      <c r="K45" s="467"/>
      <c r="L45" s="467"/>
      <c r="M45" s="467"/>
      <c r="N45" s="467"/>
      <c r="O45" s="344" t="s">
        <v>1308</v>
      </c>
      <c r="P45" s="343" t="s">
        <v>1301</v>
      </c>
    </row>
    <row r="46" spans="2:16" s="116" customFormat="1" ht="29.25" customHeight="1" x14ac:dyDescent="0.25">
      <c r="B46" s="112">
        <v>24</v>
      </c>
      <c r="C46" s="467" t="s">
        <v>1042</v>
      </c>
      <c r="D46" s="467"/>
      <c r="E46" s="467"/>
      <c r="F46" s="467"/>
      <c r="G46" s="467"/>
      <c r="H46" s="467"/>
      <c r="I46" s="467"/>
      <c r="J46" s="467"/>
      <c r="K46" s="467"/>
      <c r="L46" s="467"/>
      <c r="M46" s="467"/>
      <c r="N46" s="467"/>
      <c r="O46" s="344" t="s">
        <v>1308</v>
      </c>
      <c r="P46" s="343" t="s">
        <v>1301</v>
      </c>
    </row>
    <row r="47" spans="2:16" s="116" customFormat="1" ht="29.25" customHeight="1" x14ac:dyDescent="0.25">
      <c r="B47" s="112">
        <v>25</v>
      </c>
      <c r="C47" s="467" t="s">
        <v>1043</v>
      </c>
      <c r="D47" s="467"/>
      <c r="E47" s="467"/>
      <c r="F47" s="467"/>
      <c r="G47" s="467"/>
      <c r="H47" s="467"/>
      <c r="I47" s="467"/>
      <c r="J47" s="467"/>
      <c r="K47" s="467"/>
      <c r="L47" s="467"/>
      <c r="M47" s="467"/>
      <c r="N47" s="467"/>
      <c r="O47" s="344"/>
      <c r="P47" s="343" t="s">
        <v>1307</v>
      </c>
    </row>
    <row r="48" spans="2:16" s="116" customFormat="1" ht="29.25" customHeight="1" x14ac:dyDescent="0.25">
      <c r="B48" s="112">
        <v>26</v>
      </c>
      <c r="C48" s="467" t="s">
        <v>1044</v>
      </c>
      <c r="D48" s="467"/>
      <c r="E48" s="467"/>
      <c r="F48" s="467"/>
      <c r="G48" s="467"/>
      <c r="H48" s="467"/>
      <c r="I48" s="467"/>
      <c r="J48" s="467"/>
      <c r="K48" s="467"/>
      <c r="L48" s="467"/>
      <c r="M48" s="467"/>
      <c r="N48" s="467"/>
      <c r="O48" s="344"/>
      <c r="P48" s="343" t="s">
        <v>1307</v>
      </c>
    </row>
    <row r="49" spans="2:16" s="116" customFormat="1" ht="29.25" customHeight="1" x14ac:dyDescent="0.25">
      <c r="B49" s="112">
        <v>27</v>
      </c>
      <c r="C49" s="467" t="s">
        <v>1045</v>
      </c>
      <c r="D49" s="467"/>
      <c r="E49" s="467"/>
      <c r="F49" s="467"/>
      <c r="G49" s="467"/>
      <c r="H49" s="467"/>
      <c r="I49" s="467"/>
      <c r="J49" s="467"/>
      <c r="K49" s="467"/>
      <c r="L49" s="467"/>
      <c r="M49" s="467"/>
      <c r="N49" s="467"/>
      <c r="O49" s="344" t="s">
        <v>1310</v>
      </c>
      <c r="P49" s="343" t="s">
        <v>1306</v>
      </c>
    </row>
    <row r="50" spans="2:16" s="116" customFormat="1" ht="29.25" customHeight="1" x14ac:dyDescent="0.25">
      <c r="B50" s="112">
        <v>28</v>
      </c>
      <c r="C50" s="467" t="s">
        <v>1046</v>
      </c>
      <c r="D50" s="467"/>
      <c r="E50" s="467"/>
      <c r="F50" s="467"/>
      <c r="G50" s="467"/>
      <c r="H50" s="467"/>
      <c r="I50" s="467"/>
      <c r="J50" s="467"/>
      <c r="K50" s="467"/>
      <c r="L50" s="467"/>
      <c r="M50" s="467"/>
      <c r="N50" s="467"/>
      <c r="O50" s="344"/>
      <c r="P50" s="343" t="s">
        <v>1307</v>
      </c>
    </row>
    <row r="51" spans="2:16" s="116" customFormat="1" ht="29.25" customHeight="1" x14ac:dyDescent="0.25">
      <c r="B51" s="112">
        <v>29</v>
      </c>
      <c r="C51" s="467" t="s">
        <v>1047</v>
      </c>
      <c r="D51" s="467"/>
      <c r="E51" s="467"/>
      <c r="F51" s="467"/>
      <c r="G51" s="467"/>
      <c r="H51" s="467"/>
      <c r="I51" s="467"/>
      <c r="J51" s="467"/>
      <c r="K51" s="467"/>
      <c r="L51" s="467"/>
      <c r="M51" s="467"/>
      <c r="N51" s="467"/>
      <c r="O51" s="344"/>
      <c r="P51" s="343" t="s">
        <v>1307</v>
      </c>
    </row>
    <row r="52" spans="2:16" s="116" customFormat="1" ht="30" x14ac:dyDescent="0.25">
      <c r="B52" s="112">
        <v>30</v>
      </c>
      <c r="C52" s="467" t="s">
        <v>1048</v>
      </c>
      <c r="D52" s="467"/>
      <c r="E52" s="467"/>
      <c r="F52" s="467"/>
      <c r="G52" s="467"/>
      <c r="H52" s="467"/>
      <c r="I52" s="467"/>
      <c r="J52" s="467"/>
      <c r="K52" s="467"/>
      <c r="L52" s="467"/>
      <c r="M52" s="467"/>
      <c r="N52" s="467"/>
      <c r="O52" s="344" t="s">
        <v>1309</v>
      </c>
      <c r="P52" s="343" t="s">
        <v>1300</v>
      </c>
    </row>
    <row r="53" spans="2:16" s="116" customFormat="1" ht="29.25" customHeight="1" x14ac:dyDescent="0.25">
      <c r="B53" s="112">
        <v>31</v>
      </c>
      <c r="C53" s="467" t="s">
        <v>1049</v>
      </c>
      <c r="D53" s="467"/>
      <c r="E53" s="467"/>
      <c r="F53" s="467"/>
      <c r="G53" s="467"/>
      <c r="H53" s="467"/>
      <c r="I53" s="467"/>
      <c r="J53" s="467"/>
      <c r="K53" s="467"/>
      <c r="L53" s="467"/>
      <c r="M53" s="467"/>
      <c r="N53" s="467"/>
      <c r="O53" s="344"/>
      <c r="P53" s="343" t="s">
        <v>1307</v>
      </c>
    </row>
    <row r="54" spans="2:16" s="116" customFormat="1" ht="29.25" customHeight="1" x14ac:dyDescent="0.25">
      <c r="B54" s="112">
        <v>32</v>
      </c>
      <c r="C54" s="467" t="s">
        <v>1050</v>
      </c>
      <c r="D54" s="467"/>
      <c r="E54" s="467"/>
      <c r="F54" s="467"/>
      <c r="G54" s="467"/>
      <c r="H54" s="467"/>
      <c r="I54" s="467"/>
      <c r="J54" s="467"/>
      <c r="K54" s="467"/>
      <c r="L54" s="467"/>
      <c r="M54" s="467"/>
      <c r="N54" s="467"/>
      <c r="O54" s="344"/>
      <c r="P54" s="343" t="s">
        <v>1307</v>
      </c>
    </row>
    <row r="55" spans="2:16" s="116" customFormat="1" ht="29.25" customHeight="1" x14ac:dyDescent="0.25">
      <c r="B55" s="112">
        <v>33</v>
      </c>
      <c r="C55" s="467" t="s">
        <v>1051</v>
      </c>
      <c r="D55" s="467"/>
      <c r="E55" s="467"/>
      <c r="F55" s="467"/>
      <c r="G55" s="467"/>
      <c r="H55" s="467"/>
      <c r="I55" s="467"/>
      <c r="J55" s="467"/>
      <c r="K55" s="467"/>
      <c r="L55" s="467"/>
      <c r="M55" s="467"/>
      <c r="N55" s="467"/>
      <c r="O55" s="344"/>
      <c r="P55" s="343" t="s">
        <v>1307</v>
      </c>
    </row>
    <row r="56" spans="2:16" s="116" customFormat="1" ht="29.25" customHeight="1" x14ac:dyDescent="0.25">
      <c r="B56" s="112">
        <v>34</v>
      </c>
      <c r="C56" s="467" t="s">
        <v>1052</v>
      </c>
      <c r="D56" s="467"/>
      <c r="E56" s="467"/>
      <c r="F56" s="467"/>
      <c r="G56" s="467"/>
      <c r="H56" s="467"/>
      <c r="I56" s="467"/>
      <c r="J56" s="467"/>
      <c r="K56" s="467"/>
      <c r="L56" s="467"/>
      <c r="M56" s="467"/>
      <c r="N56" s="467"/>
      <c r="O56" s="344"/>
      <c r="P56" s="343" t="s">
        <v>1307</v>
      </c>
    </row>
    <row r="57" spans="2:16" s="116" customFormat="1" ht="29.25" customHeight="1" x14ac:dyDescent="0.25">
      <c r="B57" s="112">
        <v>35</v>
      </c>
      <c r="C57" s="467" t="s">
        <v>1053</v>
      </c>
      <c r="D57" s="467"/>
      <c r="E57" s="467"/>
      <c r="F57" s="467"/>
      <c r="G57" s="467"/>
      <c r="H57" s="467"/>
      <c r="I57" s="467"/>
      <c r="J57" s="467"/>
      <c r="K57" s="467"/>
      <c r="L57" s="467"/>
      <c r="M57" s="467"/>
      <c r="N57" s="467"/>
      <c r="O57" s="344"/>
      <c r="P57" s="343" t="s">
        <v>1307</v>
      </c>
    </row>
    <row r="58" spans="2:16" s="116" customFormat="1" ht="29.25" customHeight="1" x14ac:dyDescent="0.25">
      <c r="B58" s="112">
        <v>36</v>
      </c>
      <c r="C58" s="467" t="s">
        <v>1054</v>
      </c>
      <c r="D58" s="467"/>
      <c r="E58" s="467"/>
      <c r="F58" s="467"/>
      <c r="G58" s="467"/>
      <c r="H58" s="467"/>
      <c r="I58" s="467"/>
      <c r="J58" s="467"/>
      <c r="K58" s="467"/>
      <c r="L58" s="467"/>
      <c r="M58" s="467"/>
      <c r="N58" s="467"/>
      <c r="O58" s="344"/>
      <c r="P58" s="343" t="s">
        <v>1307</v>
      </c>
    </row>
    <row r="59" spans="2:16" s="116" customFormat="1" ht="29.25" customHeight="1" x14ac:dyDescent="0.25">
      <c r="B59" s="112">
        <v>37</v>
      </c>
      <c r="C59" s="467" t="s">
        <v>1055</v>
      </c>
      <c r="D59" s="467"/>
      <c r="E59" s="467"/>
      <c r="F59" s="467"/>
      <c r="G59" s="467"/>
      <c r="H59" s="467"/>
      <c r="I59" s="467"/>
      <c r="J59" s="467"/>
      <c r="K59" s="467"/>
      <c r="L59" s="467"/>
      <c r="M59" s="467"/>
      <c r="N59" s="467"/>
      <c r="O59" s="344"/>
      <c r="P59" s="343" t="s">
        <v>1307</v>
      </c>
    </row>
    <row r="60" spans="2:16" s="116" customFormat="1" ht="29.25" customHeight="1" x14ac:dyDescent="0.25">
      <c r="B60" s="112">
        <v>38</v>
      </c>
      <c r="C60" s="478" t="s">
        <v>1056</v>
      </c>
      <c r="D60" s="478"/>
      <c r="E60" s="478"/>
      <c r="F60" s="478"/>
      <c r="G60" s="478"/>
      <c r="H60" s="478"/>
      <c r="I60" s="478"/>
      <c r="J60" s="478"/>
      <c r="K60" s="478"/>
      <c r="L60" s="478"/>
      <c r="M60" s="478"/>
      <c r="N60" s="478"/>
      <c r="O60" s="344"/>
      <c r="P60" s="343" t="s">
        <v>1307</v>
      </c>
    </row>
    <row r="61" spans="2:16" s="116" customFormat="1" ht="29.25" customHeight="1" x14ac:dyDescent="0.25">
      <c r="B61" s="112">
        <v>39</v>
      </c>
      <c r="C61" s="478" t="s">
        <v>1057</v>
      </c>
      <c r="D61" s="478"/>
      <c r="E61" s="478"/>
      <c r="F61" s="478"/>
      <c r="G61" s="478"/>
      <c r="H61" s="478"/>
      <c r="I61" s="478"/>
      <c r="J61" s="478"/>
      <c r="K61" s="478"/>
      <c r="L61" s="478"/>
      <c r="M61" s="478"/>
      <c r="N61" s="478"/>
      <c r="O61" s="344"/>
      <c r="P61" s="343" t="s">
        <v>1307</v>
      </c>
    </row>
    <row r="62" spans="2:16" s="116" customFormat="1" ht="29.25" customHeight="1" x14ac:dyDescent="0.25">
      <c r="B62" s="112">
        <v>40</v>
      </c>
      <c r="C62" s="478" t="s">
        <v>1032</v>
      </c>
      <c r="D62" s="478"/>
      <c r="E62" s="478"/>
      <c r="F62" s="478"/>
      <c r="G62" s="478"/>
      <c r="H62" s="478"/>
      <c r="I62" s="478"/>
      <c r="J62" s="478"/>
      <c r="K62" s="478"/>
      <c r="L62" s="478"/>
      <c r="M62" s="478"/>
      <c r="N62" s="478"/>
      <c r="O62" s="344"/>
      <c r="P62" s="343" t="s">
        <v>1307</v>
      </c>
    </row>
    <row r="63" spans="2:16" s="116" customFormat="1" ht="29.25" customHeight="1" x14ac:dyDescent="0.25">
      <c r="B63" s="112"/>
      <c r="C63" s="479" t="s">
        <v>598</v>
      </c>
      <c r="D63" s="479"/>
      <c r="E63" s="479"/>
      <c r="F63" s="479"/>
      <c r="G63" s="479"/>
      <c r="H63" s="479"/>
      <c r="I63" s="479"/>
      <c r="J63" s="479"/>
      <c r="K63" s="479"/>
      <c r="L63" s="479"/>
      <c r="M63" s="479"/>
      <c r="N63" s="479"/>
      <c r="O63" s="344"/>
      <c r="P63" s="343"/>
    </row>
    <row r="64" spans="2:16" s="116" customFormat="1" ht="29.25" customHeight="1" x14ac:dyDescent="0.25">
      <c r="B64" s="112">
        <v>41</v>
      </c>
      <c r="C64" s="463" t="s">
        <v>1058</v>
      </c>
      <c r="D64" s="463"/>
      <c r="E64" s="463"/>
      <c r="F64" s="463"/>
      <c r="G64" s="463"/>
      <c r="H64" s="463"/>
      <c r="I64" s="463"/>
      <c r="J64" s="463"/>
      <c r="K64" s="463"/>
      <c r="L64" s="463"/>
      <c r="M64" s="463"/>
      <c r="N64" s="463"/>
      <c r="O64" s="344"/>
      <c r="P64" s="343" t="s">
        <v>1307</v>
      </c>
    </row>
    <row r="65" spans="2:16" s="116" customFormat="1" ht="29.25" customHeight="1" x14ac:dyDescent="0.25">
      <c r="B65" s="112">
        <v>42</v>
      </c>
      <c r="C65" s="463" t="s">
        <v>1059</v>
      </c>
      <c r="D65" s="463"/>
      <c r="E65" s="463"/>
      <c r="F65" s="463"/>
      <c r="G65" s="463"/>
      <c r="H65" s="463"/>
      <c r="I65" s="463"/>
      <c r="J65" s="463"/>
      <c r="K65" s="463"/>
      <c r="L65" s="463"/>
      <c r="M65" s="463"/>
      <c r="N65" s="463"/>
      <c r="O65" s="344"/>
      <c r="P65" s="343" t="s">
        <v>1307</v>
      </c>
    </row>
    <row r="66" spans="2:16" s="116" customFormat="1" ht="29.25" customHeight="1" x14ac:dyDescent="0.25">
      <c r="B66" s="112">
        <v>43</v>
      </c>
      <c r="C66" s="463" t="s">
        <v>1060</v>
      </c>
      <c r="D66" s="463"/>
      <c r="E66" s="463"/>
      <c r="F66" s="463"/>
      <c r="G66" s="463"/>
      <c r="H66" s="463"/>
      <c r="I66" s="463"/>
      <c r="J66" s="463"/>
      <c r="K66" s="463"/>
      <c r="L66" s="463"/>
      <c r="M66" s="463"/>
      <c r="N66" s="463"/>
      <c r="O66" s="344"/>
      <c r="P66" s="343" t="s">
        <v>1307</v>
      </c>
    </row>
    <row r="67" spans="2:16" s="116" customFormat="1" ht="29.25" customHeight="1" x14ac:dyDescent="0.25">
      <c r="B67" s="112">
        <v>44</v>
      </c>
      <c r="C67" s="463" t="s">
        <v>1061</v>
      </c>
      <c r="D67" s="463"/>
      <c r="E67" s="463"/>
      <c r="F67" s="463"/>
      <c r="G67" s="463"/>
      <c r="H67" s="463"/>
      <c r="I67" s="463"/>
      <c r="J67" s="463"/>
      <c r="K67" s="463"/>
      <c r="L67" s="463"/>
      <c r="M67" s="463"/>
      <c r="N67" s="463"/>
      <c r="O67" s="344"/>
      <c r="P67" s="343" t="s">
        <v>1307</v>
      </c>
    </row>
    <row r="68" spans="2:16" s="116" customFormat="1" ht="29.25" customHeight="1" x14ac:dyDescent="0.25">
      <c r="B68" s="112"/>
      <c r="C68" s="479" t="s">
        <v>599</v>
      </c>
      <c r="D68" s="479"/>
      <c r="E68" s="479"/>
      <c r="F68" s="479"/>
      <c r="G68" s="479"/>
      <c r="H68" s="479"/>
      <c r="I68" s="479"/>
      <c r="J68" s="479"/>
      <c r="K68" s="479"/>
      <c r="L68" s="479"/>
      <c r="M68" s="479"/>
      <c r="N68" s="479"/>
      <c r="O68" s="344"/>
      <c r="P68" s="343"/>
    </row>
    <row r="69" spans="2:16" s="116" customFormat="1" ht="29.25" customHeight="1" x14ac:dyDescent="0.25">
      <c r="B69" s="112">
        <v>45</v>
      </c>
      <c r="C69" s="463" t="s">
        <v>1273</v>
      </c>
      <c r="D69" s="463" t="s">
        <v>268</v>
      </c>
      <c r="E69" s="463" t="s">
        <v>268</v>
      </c>
      <c r="F69" s="463" t="s">
        <v>268</v>
      </c>
      <c r="G69" s="463" t="s">
        <v>268</v>
      </c>
      <c r="H69" s="463" t="s">
        <v>268</v>
      </c>
      <c r="I69" s="463" t="s">
        <v>268</v>
      </c>
      <c r="J69" s="463" t="s">
        <v>268</v>
      </c>
      <c r="K69" s="463" t="s">
        <v>268</v>
      </c>
      <c r="L69" s="463" t="s">
        <v>268</v>
      </c>
      <c r="M69" s="463" t="s">
        <v>268</v>
      </c>
      <c r="N69" s="463" t="s">
        <v>268</v>
      </c>
      <c r="O69" s="344"/>
      <c r="P69" s="343" t="s">
        <v>1307</v>
      </c>
    </row>
    <row r="70" spans="2:16" s="116" customFormat="1" ht="29.25" customHeight="1" x14ac:dyDescent="0.25">
      <c r="B70" s="112">
        <v>46</v>
      </c>
      <c r="C70" s="463" t="s">
        <v>273</v>
      </c>
      <c r="D70" s="463" t="s">
        <v>273</v>
      </c>
      <c r="E70" s="463" t="s">
        <v>273</v>
      </c>
      <c r="F70" s="463" t="s">
        <v>273</v>
      </c>
      <c r="G70" s="463" t="s">
        <v>273</v>
      </c>
      <c r="H70" s="463" t="s">
        <v>273</v>
      </c>
      <c r="I70" s="463" t="s">
        <v>273</v>
      </c>
      <c r="J70" s="463" t="s">
        <v>273</v>
      </c>
      <c r="K70" s="463" t="s">
        <v>273</v>
      </c>
      <c r="L70" s="463" t="s">
        <v>273</v>
      </c>
      <c r="M70" s="463" t="s">
        <v>273</v>
      </c>
      <c r="N70" s="463" t="s">
        <v>273</v>
      </c>
      <c r="O70" s="344"/>
      <c r="P70" s="343" t="s">
        <v>1307</v>
      </c>
    </row>
    <row r="71" spans="2:16" s="116" customFormat="1" ht="29.25" customHeight="1" x14ac:dyDescent="0.25">
      <c r="B71" s="112">
        <v>47</v>
      </c>
      <c r="C71" s="463" t="s">
        <v>277</v>
      </c>
      <c r="D71" s="463" t="s">
        <v>277</v>
      </c>
      <c r="E71" s="463" t="s">
        <v>277</v>
      </c>
      <c r="F71" s="463" t="s">
        <v>277</v>
      </c>
      <c r="G71" s="463" t="s">
        <v>277</v>
      </c>
      <c r="H71" s="463" t="s">
        <v>277</v>
      </c>
      <c r="I71" s="463" t="s">
        <v>277</v>
      </c>
      <c r="J71" s="463" t="s">
        <v>277</v>
      </c>
      <c r="K71" s="463" t="s">
        <v>277</v>
      </c>
      <c r="L71" s="463" t="s">
        <v>277</v>
      </c>
      <c r="M71" s="463" t="s">
        <v>277</v>
      </c>
      <c r="N71" s="463" t="s">
        <v>277</v>
      </c>
      <c r="O71" s="344"/>
      <c r="P71" s="343" t="s">
        <v>1307</v>
      </c>
    </row>
    <row r="72" spans="2:16" s="116" customFormat="1" ht="29.25" customHeight="1" x14ac:dyDescent="0.25">
      <c r="B72" s="112"/>
      <c r="C72" s="479" t="s">
        <v>600</v>
      </c>
      <c r="D72" s="479"/>
      <c r="E72" s="479"/>
      <c r="F72" s="479"/>
      <c r="G72" s="479"/>
      <c r="H72" s="479"/>
      <c r="I72" s="479"/>
      <c r="J72" s="479"/>
      <c r="K72" s="479"/>
      <c r="L72" s="479"/>
      <c r="M72" s="479"/>
      <c r="N72" s="479"/>
      <c r="O72" s="344"/>
      <c r="P72" s="343"/>
    </row>
    <row r="73" spans="2:16" s="116" customFormat="1" ht="29.25" customHeight="1" x14ac:dyDescent="0.25">
      <c r="B73" s="112">
        <v>48</v>
      </c>
      <c r="C73" s="463" t="s">
        <v>1062</v>
      </c>
      <c r="D73" s="463"/>
      <c r="E73" s="463"/>
      <c r="F73" s="463"/>
      <c r="G73" s="463"/>
      <c r="H73" s="463"/>
      <c r="I73" s="463"/>
      <c r="J73" s="463"/>
      <c r="K73" s="463"/>
      <c r="L73" s="463"/>
      <c r="M73" s="463"/>
      <c r="N73" s="463"/>
      <c r="O73" s="344"/>
      <c r="P73" s="343" t="s">
        <v>1307</v>
      </c>
    </row>
    <row r="74" spans="2:16" s="116" customFormat="1" ht="29.25" customHeight="1" x14ac:dyDescent="0.25">
      <c r="B74" s="112">
        <v>49</v>
      </c>
      <c r="C74" s="463" t="s">
        <v>1063</v>
      </c>
      <c r="D74" s="463"/>
      <c r="E74" s="463"/>
      <c r="F74" s="463"/>
      <c r="G74" s="463"/>
      <c r="H74" s="463"/>
      <c r="I74" s="463"/>
      <c r="J74" s="463"/>
      <c r="K74" s="463"/>
      <c r="L74" s="463"/>
      <c r="M74" s="463"/>
      <c r="N74" s="463"/>
      <c r="O74" s="344"/>
      <c r="P74" s="343" t="s">
        <v>1307</v>
      </c>
    </row>
    <row r="75" spans="2:16" ht="29.25" customHeight="1" x14ac:dyDescent="0.25">
      <c r="C75" s="455" t="s">
        <v>1283</v>
      </c>
      <c r="D75" s="455"/>
      <c r="E75" s="455"/>
      <c r="F75" s="455"/>
      <c r="G75" s="455"/>
      <c r="H75" s="455"/>
      <c r="I75" s="455" t="s">
        <v>1284</v>
      </c>
      <c r="J75" s="455"/>
      <c r="K75" s="455" t="s">
        <v>1285</v>
      </c>
      <c r="L75" s="455"/>
      <c r="M75" s="455"/>
      <c r="N75" s="337" t="s">
        <v>1286</v>
      </c>
      <c r="O75" s="351"/>
      <c r="P75" s="351"/>
    </row>
    <row r="76" spans="2:16" ht="29.25" customHeight="1" x14ac:dyDescent="0.25">
      <c r="B76" s="334">
        <v>50</v>
      </c>
      <c r="C76" s="456" t="s">
        <v>1287</v>
      </c>
      <c r="D76" s="457"/>
      <c r="E76" s="457"/>
      <c r="F76" s="457"/>
      <c r="G76" s="457"/>
      <c r="H76" s="458"/>
      <c r="I76" s="459">
        <v>0</v>
      </c>
      <c r="J76" s="459"/>
      <c r="K76" s="459">
        <v>0</v>
      </c>
      <c r="L76" s="459"/>
      <c r="M76" s="459"/>
      <c r="N76" s="343" t="s">
        <v>1307</v>
      </c>
      <c r="O76" s="351"/>
      <c r="P76" s="351"/>
    </row>
    <row r="77" spans="2:16" ht="29.25" customHeight="1" x14ac:dyDescent="0.25"/>
  </sheetData>
  <mergeCells count="83">
    <mergeCell ref="D2:N5"/>
    <mergeCell ref="D6:N9"/>
    <mergeCell ref="G21:P21"/>
    <mergeCell ref="B11:P11"/>
    <mergeCell ref="D12:P12"/>
    <mergeCell ref="D13:P13"/>
    <mergeCell ref="D14:P14"/>
    <mergeCell ref="D15:P15"/>
    <mergeCell ref="D16:P16"/>
    <mergeCell ref="O2:P9"/>
    <mergeCell ref="B13:C13"/>
    <mergeCell ref="B14:C14"/>
    <mergeCell ref="B15:C15"/>
    <mergeCell ref="B2:C9"/>
    <mergeCell ref="B12:C12"/>
    <mergeCell ref="B16:C16"/>
    <mergeCell ref="C63:N63"/>
    <mergeCell ref="C64:N64"/>
    <mergeCell ref="C73:N73"/>
    <mergeCell ref="C67:N67"/>
    <mergeCell ref="C74:N74"/>
    <mergeCell ref="C68:N68"/>
    <mergeCell ref="C69:N69"/>
    <mergeCell ref="C70:N70"/>
    <mergeCell ref="C71:N71"/>
    <mergeCell ref="C72:N72"/>
    <mergeCell ref="C58:N58"/>
    <mergeCell ref="C59:N59"/>
    <mergeCell ref="C60:N60"/>
    <mergeCell ref="C61:N61"/>
    <mergeCell ref="C62:N62"/>
    <mergeCell ref="C53:N53"/>
    <mergeCell ref="C54:N54"/>
    <mergeCell ref="C55:N55"/>
    <mergeCell ref="C56:N56"/>
    <mergeCell ref="C57:N57"/>
    <mergeCell ref="C48:N48"/>
    <mergeCell ref="C49:N49"/>
    <mergeCell ref="C50:N50"/>
    <mergeCell ref="C51:N51"/>
    <mergeCell ref="C52:N52"/>
    <mergeCell ref="C43:N43"/>
    <mergeCell ref="C44:N44"/>
    <mergeCell ref="C45:N45"/>
    <mergeCell ref="C46:N46"/>
    <mergeCell ref="C47:N47"/>
    <mergeCell ref="C38:N38"/>
    <mergeCell ref="C39:N39"/>
    <mergeCell ref="C40:N40"/>
    <mergeCell ref="C41:N41"/>
    <mergeCell ref="C42:N42"/>
    <mergeCell ref="O23:O24"/>
    <mergeCell ref="P23:P24"/>
    <mergeCell ref="C24:N24"/>
    <mergeCell ref="C25:N25"/>
    <mergeCell ref="C26:N26"/>
    <mergeCell ref="B20:F20"/>
    <mergeCell ref="B19:F19"/>
    <mergeCell ref="B18:P18"/>
    <mergeCell ref="G19:P19"/>
    <mergeCell ref="G20:P20"/>
    <mergeCell ref="B21:F21"/>
    <mergeCell ref="C65:N65"/>
    <mergeCell ref="C66:N66"/>
    <mergeCell ref="B23:B24"/>
    <mergeCell ref="C23:N23"/>
    <mergeCell ref="C27:N27"/>
    <mergeCell ref="C28:N28"/>
    <mergeCell ref="C29:N29"/>
    <mergeCell ref="C30:N30"/>
    <mergeCell ref="C31:N31"/>
    <mergeCell ref="C32:N32"/>
    <mergeCell ref="C33:N33"/>
    <mergeCell ref="C34:N34"/>
    <mergeCell ref="C35:N35"/>
    <mergeCell ref="C36:N36"/>
    <mergeCell ref="C37:N37"/>
    <mergeCell ref="C75:H75"/>
    <mergeCell ref="I75:J75"/>
    <mergeCell ref="K75:M75"/>
    <mergeCell ref="C76:H76"/>
    <mergeCell ref="I76:J76"/>
    <mergeCell ref="K76:M76"/>
  </mergeCells>
  <dataValidations count="1">
    <dataValidation type="list" allowBlank="1" showInputMessage="1" showErrorMessage="1" sqref="D12:P12">
      <formula1>$R$4:$R$6</formula1>
    </dataValidation>
  </dataValidations>
  <pageMargins left="0.7" right="0.7" top="0.75" bottom="0.75" header="0.3" footer="0.3"/>
  <pageSetup paperSize="9" orientation="portrait" horizontalDpi="360" verticalDpi="36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38"/>
  <sheetViews>
    <sheetView showGridLines="0" tabSelected="1" zoomScale="80" zoomScaleNormal="80" workbookViewId="0">
      <selection activeCell="K20" sqref="K20"/>
    </sheetView>
  </sheetViews>
  <sheetFormatPr baseColWidth="10" defaultRowHeight="15" x14ac:dyDescent="0.25"/>
  <cols>
    <col min="1" max="1" width="5.140625" customWidth="1"/>
    <col min="2" max="2" width="50.5703125" style="14" customWidth="1"/>
    <col min="3" max="3" width="72" style="1" customWidth="1"/>
    <col min="4" max="4" width="54.28515625" bestFit="1" customWidth="1"/>
  </cols>
  <sheetData>
    <row r="1" spans="2:4" ht="15.75" thickBot="1" x14ac:dyDescent="0.3"/>
    <row r="2" spans="2:4" ht="15" customHeight="1" x14ac:dyDescent="0.25">
      <c r="B2" s="530" t="s">
        <v>182</v>
      </c>
      <c r="C2" s="534" t="s">
        <v>1280</v>
      </c>
      <c r="D2" s="535"/>
    </row>
    <row r="3" spans="2:4" x14ac:dyDescent="0.25">
      <c r="B3" s="531"/>
      <c r="C3" s="536"/>
      <c r="D3" s="537"/>
    </row>
    <row r="4" spans="2:4" x14ac:dyDescent="0.25">
      <c r="B4" s="531"/>
      <c r="C4" s="536"/>
      <c r="D4" s="537"/>
    </row>
    <row r="5" spans="2:4" x14ac:dyDescent="0.25">
      <c r="B5" s="531"/>
      <c r="C5" s="538"/>
      <c r="D5" s="539"/>
    </row>
    <row r="6" spans="2:4" x14ac:dyDescent="0.25">
      <c r="B6" s="531"/>
      <c r="C6" s="540" t="str">
        <f>PORTADA!D10</f>
        <v>GOBERNACION DEL TOLIMA</v>
      </c>
      <c r="D6" s="541"/>
    </row>
    <row r="7" spans="2:4" x14ac:dyDescent="0.25">
      <c r="B7" s="531"/>
      <c r="C7" s="542"/>
      <c r="D7" s="543"/>
    </row>
    <row r="8" spans="2:4" x14ac:dyDescent="0.25">
      <c r="B8" s="531"/>
      <c r="C8" s="542"/>
      <c r="D8" s="543"/>
    </row>
    <row r="9" spans="2:4" ht="15.75" thickBot="1" x14ac:dyDescent="0.3">
      <c r="B9" s="532"/>
      <c r="C9" s="544"/>
      <c r="D9" s="545"/>
    </row>
    <row r="10" spans="2:4" ht="15.75" thickBot="1" x14ac:dyDescent="0.3"/>
    <row r="11" spans="2:4" ht="54" customHeight="1" thickBot="1" x14ac:dyDescent="0.3">
      <c r="B11" s="331" t="s">
        <v>1219</v>
      </c>
      <c r="C11" s="332" t="s">
        <v>208</v>
      </c>
      <c r="D11" s="333" t="s">
        <v>1220</v>
      </c>
    </row>
    <row r="12" spans="2:4" s="125" customFormat="1" ht="35.25" customHeight="1" x14ac:dyDescent="0.25">
      <c r="B12" s="521" t="s">
        <v>207</v>
      </c>
      <c r="C12" s="313" t="s">
        <v>138</v>
      </c>
      <c r="D12" s="548" t="s">
        <v>1314</v>
      </c>
    </row>
    <row r="13" spans="2:4" s="125" customFormat="1" ht="35.25" customHeight="1" x14ac:dyDescent="0.25">
      <c r="B13" s="521"/>
      <c r="C13" s="314" t="s">
        <v>141</v>
      </c>
      <c r="D13" s="548"/>
    </row>
    <row r="14" spans="2:4" s="125" customFormat="1" ht="35.25" customHeight="1" x14ac:dyDescent="0.25">
      <c r="B14" s="521"/>
      <c r="C14" s="314" t="s">
        <v>142</v>
      </c>
      <c r="D14" s="548"/>
    </row>
    <row r="15" spans="2:4" s="125" customFormat="1" ht="35.25" customHeight="1" x14ac:dyDescent="0.25">
      <c r="B15" s="521"/>
      <c r="C15" s="313" t="s">
        <v>118</v>
      </c>
      <c r="D15" s="548"/>
    </row>
    <row r="16" spans="2:4" s="125" customFormat="1" ht="35.25" customHeight="1" x14ac:dyDescent="0.25">
      <c r="B16" s="521"/>
      <c r="C16" s="315" t="s">
        <v>942</v>
      </c>
      <c r="D16" s="548"/>
    </row>
    <row r="17" spans="2:4" s="125" customFormat="1" ht="35.25" customHeight="1" thickBot="1" x14ac:dyDescent="0.3">
      <c r="B17" s="522"/>
      <c r="C17" s="316" t="s">
        <v>943</v>
      </c>
      <c r="D17" s="549"/>
    </row>
    <row r="18" spans="2:4" s="125" customFormat="1" ht="35.25" customHeight="1" x14ac:dyDescent="0.25">
      <c r="B18" s="517" t="s">
        <v>199</v>
      </c>
      <c r="C18" s="317" t="s">
        <v>57</v>
      </c>
      <c r="D18" s="546" t="s">
        <v>1315</v>
      </c>
    </row>
    <row r="19" spans="2:4" s="125" customFormat="1" ht="35.25" customHeight="1" thickBot="1" x14ac:dyDescent="0.3">
      <c r="B19" s="533"/>
      <c r="C19" s="318" t="s">
        <v>58</v>
      </c>
      <c r="D19" s="547"/>
    </row>
    <row r="20" spans="2:4" s="125" customFormat="1" ht="24" thickBot="1" x14ac:dyDescent="0.3">
      <c r="B20" s="514" t="s">
        <v>1378</v>
      </c>
      <c r="C20" s="515"/>
      <c r="D20" s="516"/>
    </row>
    <row r="21" spans="2:4" s="125" customFormat="1" ht="60" customHeight="1" x14ac:dyDescent="0.25">
      <c r="B21" s="508" t="s">
        <v>1476</v>
      </c>
      <c r="C21" s="356" t="s">
        <v>1385</v>
      </c>
      <c r="D21" s="380" t="s">
        <v>1377</v>
      </c>
    </row>
    <row r="22" spans="2:4" s="125" customFormat="1" ht="126.75" customHeight="1" x14ac:dyDescent="0.25">
      <c r="B22" s="509"/>
      <c r="C22" s="362" t="s">
        <v>1380</v>
      </c>
      <c r="D22" s="381" t="s">
        <v>1379</v>
      </c>
    </row>
    <row r="23" spans="2:4" s="125" customFormat="1" ht="48.75" customHeight="1" x14ac:dyDescent="0.25">
      <c r="B23" s="509"/>
      <c r="C23" s="355" t="s">
        <v>1381</v>
      </c>
      <c r="D23" s="363" t="s">
        <v>1382</v>
      </c>
    </row>
    <row r="24" spans="2:4" s="125" customFormat="1" ht="48.75" customHeight="1" x14ac:dyDescent="0.25">
      <c r="B24" s="509"/>
      <c r="C24" s="355" t="s">
        <v>1383</v>
      </c>
      <c r="D24" s="363" t="s">
        <v>1384</v>
      </c>
    </row>
    <row r="25" spans="2:4" s="125" customFormat="1" ht="111" customHeight="1" thickBot="1" x14ac:dyDescent="0.3">
      <c r="B25" s="510"/>
      <c r="C25" s="366" t="s">
        <v>1387</v>
      </c>
      <c r="D25" s="364" t="s">
        <v>1388</v>
      </c>
    </row>
    <row r="26" spans="2:4" s="125" customFormat="1" ht="54.75" customHeight="1" x14ac:dyDescent="0.25">
      <c r="B26" s="508" t="s">
        <v>1477</v>
      </c>
      <c r="C26" s="356" t="s">
        <v>1386</v>
      </c>
      <c r="D26" s="365" t="s">
        <v>1389</v>
      </c>
    </row>
    <row r="27" spans="2:4" s="125" customFormat="1" ht="123.75" customHeight="1" x14ac:dyDescent="0.25">
      <c r="B27" s="509"/>
      <c r="C27" s="362" t="s">
        <v>1380</v>
      </c>
      <c r="D27" s="367" t="s">
        <v>1390</v>
      </c>
    </row>
    <row r="28" spans="2:4" s="125" customFormat="1" ht="60.75" customHeight="1" x14ac:dyDescent="0.25">
      <c r="B28" s="509"/>
      <c r="C28" s="355" t="s">
        <v>1381</v>
      </c>
      <c r="D28" s="363" t="s">
        <v>1382</v>
      </c>
    </row>
    <row r="29" spans="2:4" s="125" customFormat="1" ht="33" customHeight="1" x14ac:dyDescent="0.25">
      <c r="B29" s="509"/>
      <c r="C29" s="355" t="s">
        <v>1383</v>
      </c>
      <c r="D29" s="363" t="s">
        <v>1391</v>
      </c>
    </row>
    <row r="30" spans="2:4" s="125" customFormat="1" ht="116.25" customHeight="1" thickBot="1" x14ac:dyDescent="0.3">
      <c r="B30" s="510"/>
      <c r="C30" s="366" t="s">
        <v>1387</v>
      </c>
      <c r="D30" s="364" t="s">
        <v>1392</v>
      </c>
    </row>
    <row r="31" spans="2:4" s="125" customFormat="1" ht="49.5" customHeight="1" x14ac:dyDescent="0.25">
      <c r="B31" s="508" t="s">
        <v>1478</v>
      </c>
      <c r="C31" s="356" t="s">
        <v>1393</v>
      </c>
      <c r="D31" s="365" t="s">
        <v>1394</v>
      </c>
    </row>
    <row r="32" spans="2:4" s="125" customFormat="1" ht="122.25" customHeight="1" x14ac:dyDescent="0.25">
      <c r="B32" s="509"/>
      <c r="C32" s="362" t="s">
        <v>1380</v>
      </c>
      <c r="D32" s="367" t="s">
        <v>1395</v>
      </c>
    </row>
    <row r="33" spans="2:6" s="125" customFormat="1" ht="58.5" customHeight="1" x14ac:dyDescent="0.25">
      <c r="B33" s="509"/>
      <c r="C33" s="355" t="s">
        <v>1381</v>
      </c>
      <c r="D33" s="363" t="s">
        <v>1382</v>
      </c>
    </row>
    <row r="34" spans="2:6" s="125" customFormat="1" ht="46.5" customHeight="1" x14ac:dyDescent="0.25">
      <c r="B34" s="509"/>
      <c r="C34" s="355" t="s">
        <v>1383</v>
      </c>
      <c r="D34" s="363" t="s">
        <v>1396</v>
      </c>
    </row>
    <row r="35" spans="2:6" s="125" customFormat="1" ht="119.25" customHeight="1" thickBot="1" x14ac:dyDescent="0.3">
      <c r="B35" s="510"/>
      <c r="C35" s="366" t="s">
        <v>1387</v>
      </c>
      <c r="D35" s="364" t="s">
        <v>1397</v>
      </c>
    </row>
    <row r="36" spans="2:6" s="125" customFormat="1" ht="48.75" customHeight="1" x14ac:dyDescent="0.25">
      <c r="B36" s="508" t="s">
        <v>1479</v>
      </c>
      <c r="C36" s="356" t="s">
        <v>1393</v>
      </c>
      <c r="D36" s="365" t="s">
        <v>1394</v>
      </c>
    </row>
    <row r="37" spans="2:6" s="125" customFormat="1" ht="90" customHeight="1" x14ac:dyDescent="0.25">
      <c r="B37" s="509"/>
      <c r="C37" s="362" t="s">
        <v>1380</v>
      </c>
      <c r="D37" s="367" t="s">
        <v>1395</v>
      </c>
    </row>
    <row r="38" spans="2:6" s="125" customFormat="1" ht="54.75" customHeight="1" x14ac:dyDescent="0.25">
      <c r="B38" s="509"/>
      <c r="C38" s="355" t="s">
        <v>1381</v>
      </c>
      <c r="D38" s="363" t="s">
        <v>1382</v>
      </c>
    </row>
    <row r="39" spans="2:6" s="125" customFormat="1" ht="45.75" customHeight="1" x14ac:dyDescent="0.25">
      <c r="B39" s="509"/>
      <c r="C39" s="355" t="s">
        <v>1383</v>
      </c>
      <c r="D39" s="363" t="s">
        <v>1396</v>
      </c>
    </row>
    <row r="40" spans="2:6" s="125" customFormat="1" ht="129" customHeight="1" thickBot="1" x14ac:dyDescent="0.3">
      <c r="B40" s="510"/>
      <c r="C40" s="366" t="s">
        <v>1387</v>
      </c>
      <c r="D40" s="364" t="s">
        <v>1397</v>
      </c>
    </row>
    <row r="41" spans="2:6" s="125" customFormat="1" ht="36.75" customHeight="1" x14ac:dyDescent="0.25">
      <c r="B41" s="508" t="s">
        <v>1480</v>
      </c>
      <c r="C41" s="356" t="s">
        <v>1398</v>
      </c>
      <c r="D41" s="369" t="s">
        <v>1399</v>
      </c>
    </row>
    <row r="42" spans="2:6" s="125" customFormat="1" ht="90" customHeight="1" x14ac:dyDescent="0.25">
      <c r="B42" s="509"/>
      <c r="C42" s="362" t="s">
        <v>1380</v>
      </c>
      <c r="D42" s="367" t="s">
        <v>1400</v>
      </c>
    </row>
    <row r="43" spans="2:6" s="125" customFormat="1" ht="129.75" customHeight="1" x14ac:dyDescent="0.25">
      <c r="B43" s="509"/>
      <c r="C43" s="355" t="s">
        <v>1381</v>
      </c>
      <c r="D43" s="370" t="s">
        <v>1461</v>
      </c>
    </row>
    <row r="44" spans="2:6" s="125" customFormat="1" ht="29.25" customHeight="1" x14ac:dyDescent="0.25">
      <c r="B44" s="509"/>
      <c r="C44" s="355" t="s">
        <v>1383</v>
      </c>
      <c r="D44" s="363" t="s">
        <v>1402</v>
      </c>
    </row>
    <row r="45" spans="2:6" s="125" customFormat="1" ht="94.5" customHeight="1" thickBot="1" x14ac:dyDescent="0.3">
      <c r="B45" s="510"/>
      <c r="C45" s="366" t="s">
        <v>1387</v>
      </c>
      <c r="D45" s="364" t="s">
        <v>1401</v>
      </c>
    </row>
    <row r="46" spans="2:6" s="125" customFormat="1" ht="57" customHeight="1" x14ac:dyDescent="0.25">
      <c r="B46" s="508" t="s">
        <v>1481</v>
      </c>
      <c r="C46" s="356" t="s">
        <v>1403</v>
      </c>
      <c r="D46" s="372" t="s">
        <v>1404</v>
      </c>
    </row>
    <row r="47" spans="2:6" s="125" customFormat="1" ht="138" customHeight="1" x14ac:dyDescent="0.25">
      <c r="B47" s="509"/>
      <c r="C47" s="362" t="s">
        <v>1380</v>
      </c>
      <c r="D47" s="363" t="s">
        <v>1405</v>
      </c>
    </row>
    <row r="48" spans="2:6" s="125" customFormat="1" ht="101.25" customHeight="1" x14ac:dyDescent="0.25">
      <c r="B48" s="509"/>
      <c r="C48" s="355" t="s">
        <v>1381</v>
      </c>
      <c r="D48" s="373" t="s">
        <v>1406</v>
      </c>
      <c r="F48" s="371" t="s">
        <v>97</v>
      </c>
    </row>
    <row r="49" spans="2:4" s="125" customFormat="1" ht="30" customHeight="1" x14ac:dyDescent="0.25">
      <c r="B49" s="509"/>
      <c r="C49" s="355" t="s">
        <v>1383</v>
      </c>
      <c r="D49" s="375" t="s">
        <v>1407</v>
      </c>
    </row>
    <row r="50" spans="2:4" s="125" customFormat="1" ht="92.25" customHeight="1" thickBot="1" x14ac:dyDescent="0.3">
      <c r="B50" s="510"/>
      <c r="C50" s="366" t="s">
        <v>1387</v>
      </c>
      <c r="D50" s="364" t="s">
        <v>1401</v>
      </c>
    </row>
    <row r="51" spans="2:4" s="125" customFormat="1" ht="54.75" customHeight="1" x14ac:dyDescent="0.25">
      <c r="B51" s="508" t="s">
        <v>1482</v>
      </c>
      <c r="C51" s="356" t="s">
        <v>1408</v>
      </c>
      <c r="D51" s="369" t="s">
        <v>1409</v>
      </c>
    </row>
    <row r="52" spans="2:4" s="125" customFormat="1" ht="111.75" customHeight="1" x14ac:dyDescent="0.25">
      <c r="B52" s="509"/>
      <c r="C52" s="362" t="s">
        <v>1380</v>
      </c>
      <c r="D52" s="367" t="s">
        <v>1410</v>
      </c>
    </row>
    <row r="53" spans="2:4" s="125" customFormat="1" ht="54" customHeight="1" x14ac:dyDescent="0.25">
      <c r="B53" s="509"/>
      <c r="C53" s="355" t="s">
        <v>1381</v>
      </c>
      <c r="D53" s="363" t="s">
        <v>1411</v>
      </c>
    </row>
    <row r="54" spans="2:4" s="125" customFormat="1" ht="61.5" customHeight="1" x14ac:dyDescent="0.25">
      <c r="B54" s="509"/>
      <c r="C54" s="355" t="s">
        <v>1383</v>
      </c>
      <c r="D54" s="367" t="s">
        <v>1412</v>
      </c>
    </row>
    <row r="55" spans="2:4" s="125" customFormat="1" ht="106.5" customHeight="1" thickBot="1" x14ac:dyDescent="0.3">
      <c r="B55" s="510"/>
      <c r="C55" s="366" t="s">
        <v>1387</v>
      </c>
      <c r="D55" s="364" t="s">
        <v>1413</v>
      </c>
    </row>
    <row r="56" spans="2:4" s="125" customFormat="1" ht="48" customHeight="1" x14ac:dyDescent="0.25">
      <c r="B56" s="511" t="s">
        <v>1483</v>
      </c>
      <c r="C56" s="356" t="s">
        <v>1414</v>
      </c>
      <c r="D56" s="369" t="s">
        <v>1415</v>
      </c>
    </row>
    <row r="57" spans="2:4" s="125" customFormat="1" ht="111.75" customHeight="1" x14ac:dyDescent="0.25">
      <c r="B57" s="512"/>
      <c r="C57" s="362" t="s">
        <v>1380</v>
      </c>
      <c r="D57" s="363" t="s">
        <v>1416</v>
      </c>
    </row>
    <row r="58" spans="2:4" s="125" customFormat="1" ht="69" customHeight="1" x14ac:dyDescent="0.25">
      <c r="B58" s="512"/>
      <c r="C58" s="355" t="s">
        <v>1381</v>
      </c>
      <c r="D58" s="367" t="s">
        <v>1417</v>
      </c>
    </row>
    <row r="59" spans="2:4" s="125" customFormat="1" ht="41.25" customHeight="1" x14ac:dyDescent="0.25">
      <c r="B59" s="512"/>
      <c r="C59" s="355" t="s">
        <v>1383</v>
      </c>
      <c r="D59" s="363" t="s">
        <v>1418</v>
      </c>
    </row>
    <row r="60" spans="2:4" s="125" customFormat="1" ht="81.75" customHeight="1" thickBot="1" x14ac:dyDescent="0.3">
      <c r="B60" s="513"/>
      <c r="C60" s="366" t="s">
        <v>1387</v>
      </c>
      <c r="D60" s="364" t="s">
        <v>1419</v>
      </c>
    </row>
    <row r="61" spans="2:4" s="125" customFormat="1" ht="39" customHeight="1" x14ac:dyDescent="0.25">
      <c r="B61" s="511" t="s">
        <v>1484</v>
      </c>
      <c r="C61" s="356" t="s">
        <v>1420</v>
      </c>
      <c r="D61" s="372" t="s">
        <v>1421</v>
      </c>
    </row>
    <row r="62" spans="2:4" s="125" customFormat="1" ht="129.75" customHeight="1" x14ac:dyDescent="0.25">
      <c r="B62" s="512"/>
      <c r="C62" s="362" t="s">
        <v>1380</v>
      </c>
      <c r="D62" s="363" t="s">
        <v>1422</v>
      </c>
    </row>
    <row r="63" spans="2:4" s="125" customFormat="1" ht="55.5" customHeight="1" x14ac:dyDescent="0.25">
      <c r="B63" s="512"/>
      <c r="C63" s="355" t="s">
        <v>1381</v>
      </c>
      <c r="D63" s="363" t="s">
        <v>1411</v>
      </c>
    </row>
    <row r="64" spans="2:4" s="125" customFormat="1" ht="57.75" customHeight="1" x14ac:dyDescent="0.25">
      <c r="B64" s="512"/>
      <c r="C64" s="355" t="s">
        <v>1383</v>
      </c>
      <c r="D64" s="367" t="s">
        <v>1423</v>
      </c>
    </row>
    <row r="65" spans="2:4" s="125" customFormat="1" ht="112.5" customHeight="1" thickBot="1" x14ac:dyDescent="0.3">
      <c r="B65" s="513"/>
      <c r="C65" s="366" t="s">
        <v>1387</v>
      </c>
      <c r="D65" s="364" t="s">
        <v>1424</v>
      </c>
    </row>
    <row r="66" spans="2:4" s="125" customFormat="1" ht="24" thickBot="1" x14ac:dyDescent="0.3">
      <c r="B66" s="514" t="s">
        <v>1425</v>
      </c>
      <c r="C66" s="515"/>
      <c r="D66" s="516"/>
    </row>
    <row r="67" spans="2:4" s="125" customFormat="1" ht="41.25" customHeight="1" x14ac:dyDescent="0.25">
      <c r="B67" s="511" t="s">
        <v>1485</v>
      </c>
      <c r="C67" s="356" t="s">
        <v>1385</v>
      </c>
      <c r="D67" s="369" t="s">
        <v>1426</v>
      </c>
    </row>
    <row r="68" spans="2:4" s="125" customFormat="1" ht="168" customHeight="1" x14ac:dyDescent="0.25">
      <c r="B68" s="512"/>
      <c r="C68" s="362" t="s">
        <v>1380</v>
      </c>
      <c r="D68" s="367" t="s">
        <v>1427</v>
      </c>
    </row>
    <row r="69" spans="2:4" s="125" customFormat="1" ht="101.25" customHeight="1" x14ac:dyDescent="0.25">
      <c r="B69" s="512"/>
      <c r="C69" s="355" t="s">
        <v>1381</v>
      </c>
      <c r="D69" s="377" t="s">
        <v>1428</v>
      </c>
    </row>
    <row r="70" spans="2:4" s="125" customFormat="1" ht="33.75" customHeight="1" x14ac:dyDescent="0.25">
      <c r="B70" s="512"/>
      <c r="C70" s="355" t="s">
        <v>1383</v>
      </c>
      <c r="D70" s="363" t="s">
        <v>1429</v>
      </c>
    </row>
    <row r="71" spans="2:4" s="125" customFormat="1" ht="106.5" customHeight="1" thickBot="1" x14ac:dyDescent="0.3">
      <c r="B71" s="513"/>
      <c r="C71" s="366" t="s">
        <v>1387</v>
      </c>
      <c r="D71" s="364" t="s">
        <v>1430</v>
      </c>
    </row>
    <row r="72" spans="2:4" s="125" customFormat="1" ht="29.25" customHeight="1" x14ac:dyDescent="0.25">
      <c r="B72" s="511" t="s">
        <v>1486</v>
      </c>
      <c r="C72" s="356" t="s">
        <v>1386</v>
      </c>
      <c r="D72" s="369" t="s">
        <v>1431</v>
      </c>
    </row>
    <row r="73" spans="2:4" s="125" customFormat="1" ht="160.5" customHeight="1" x14ac:dyDescent="0.25">
      <c r="B73" s="512"/>
      <c r="C73" s="362" t="s">
        <v>1380</v>
      </c>
      <c r="D73" s="363" t="s">
        <v>1462</v>
      </c>
    </row>
    <row r="74" spans="2:4" s="125" customFormat="1" ht="57.75" customHeight="1" x14ac:dyDescent="0.25">
      <c r="B74" s="512"/>
      <c r="C74" s="355" t="s">
        <v>1381</v>
      </c>
      <c r="D74" s="363" t="s">
        <v>1432</v>
      </c>
    </row>
    <row r="75" spans="2:4" s="125" customFormat="1" ht="64.5" customHeight="1" x14ac:dyDescent="0.25">
      <c r="B75" s="512"/>
      <c r="C75" s="355" t="s">
        <v>1383</v>
      </c>
      <c r="D75" s="367" t="s">
        <v>1433</v>
      </c>
    </row>
    <row r="76" spans="2:4" s="125" customFormat="1" ht="72" customHeight="1" thickBot="1" x14ac:dyDescent="0.3">
      <c r="B76" s="513"/>
      <c r="C76" s="366" t="s">
        <v>1387</v>
      </c>
      <c r="D76" s="364" t="s">
        <v>1434</v>
      </c>
    </row>
    <row r="77" spans="2:4" s="125" customFormat="1" ht="35.25" customHeight="1" x14ac:dyDescent="0.25">
      <c r="B77" s="511" t="s">
        <v>1487</v>
      </c>
      <c r="C77" s="356" t="s">
        <v>1393</v>
      </c>
      <c r="D77" s="372" t="s">
        <v>1435</v>
      </c>
    </row>
    <row r="78" spans="2:4" s="125" customFormat="1" ht="132" customHeight="1" x14ac:dyDescent="0.25">
      <c r="B78" s="512"/>
      <c r="C78" s="362" t="s">
        <v>1380</v>
      </c>
      <c r="D78" s="374" t="s">
        <v>1436</v>
      </c>
    </row>
    <row r="79" spans="2:4" s="125" customFormat="1" ht="58.5" customHeight="1" x14ac:dyDescent="0.25">
      <c r="B79" s="512"/>
      <c r="C79" s="355" t="s">
        <v>1381</v>
      </c>
      <c r="D79" s="363" t="s">
        <v>1437</v>
      </c>
    </row>
    <row r="80" spans="2:4" s="125" customFormat="1" ht="46.5" customHeight="1" x14ac:dyDescent="0.25">
      <c r="B80" s="512"/>
      <c r="C80" s="355" t="s">
        <v>1383</v>
      </c>
      <c r="D80" s="363" t="s">
        <v>1438</v>
      </c>
    </row>
    <row r="81" spans="2:4" s="125" customFormat="1" ht="81" customHeight="1" thickBot="1" x14ac:dyDescent="0.3">
      <c r="B81" s="513"/>
      <c r="C81" s="378" t="s">
        <v>1387</v>
      </c>
      <c r="D81" s="376" t="s">
        <v>1439</v>
      </c>
    </row>
    <row r="82" spans="2:4" s="125" customFormat="1" ht="36.75" customHeight="1" x14ac:dyDescent="0.25">
      <c r="B82" s="511" t="s">
        <v>1488</v>
      </c>
      <c r="C82" s="356" t="s">
        <v>1398</v>
      </c>
      <c r="D82" s="372" t="s">
        <v>1440</v>
      </c>
    </row>
    <row r="83" spans="2:4" s="125" customFormat="1" ht="70.5" customHeight="1" x14ac:dyDescent="0.25">
      <c r="B83" s="512"/>
      <c r="C83" s="362" t="s">
        <v>1380</v>
      </c>
      <c r="D83" s="363" t="s">
        <v>1441</v>
      </c>
    </row>
    <row r="84" spans="2:4" s="125" customFormat="1" ht="57.75" customHeight="1" x14ac:dyDescent="0.25">
      <c r="B84" s="512"/>
      <c r="C84" s="355" t="s">
        <v>1381</v>
      </c>
      <c r="D84" s="367" t="s">
        <v>1411</v>
      </c>
    </row>
    <row r="85" spans="2:4" s="125" customFormat="1" ht="47.25" customHeight="1" x14ac:dyDescent="0.25">
      <c r="B85" s="512"/>
      <c r="C85" s="355" t="s">
        <v>1383</v>
      </c>
      <c r="D85" s="363" t="s">
        <v>1423</v>
      </c>
    </row>
    <row r="86" spans="2:4" s="125" customFormat="1" ht="97.5" customHeight="1" thickBot="1" x14ac:dyDescent="0.3">
      <c r="B86" s="513"/>
      <c r="C86" s="378" t="s">
        <v>1387</v>
      </c>
      <c r="D86" s="376" t="s">
        <v>1442</v>
      </c>
    </row>
    <row r="87" spans="2:4" s="125" customFormat="1" ht="52.5" customHeight="1" x14ac:dyDescent="0.25">
      <c r="B87" s="511" t="s">
        <v>1489</v>
      </c>
      <c r="C87" s="356" t="s">
        <v>1403</v>
      </c>
      <c r="D87" s="369" t="s">
        <v>1443</v>
      </c>
    </row>
    <row r="88" spans="2:4" s="125" customFormat="1" ht="112.5" customHeight="1" x14ac:dyDescent="0.25">
      <c r="B88" s="512"/>
      <c r="C88" s="362" t="s">
        <v>1380</v>
      </c>
      <c r="D88" s="379" t="s">
        <v>1444</v>
      </c>
    </row>
    <row r="89" spans="2:4" s="125" customFormat="1" ht="57" customHeight="1" x14ac:dyDescent="0.25">
      <c r="B89" s="512"/>
      <c r="C89" s="355" t="s">
        <v>1381</v>
      </c>
      <c r="D89" s="363" t="s">
        <v>1411</v>
      </c>
    </row>
    <row r="90" spans="2:4" s="125" customFormat="1" ht="53.25" customHeight="1" x14ac:dyDescent="0.25">
      <c r="B90" s="512"/>
      <c r="C90" s="355" t="s">
        <v>1383</v>
      </c>
      <c r="D90" s="367" t="s">
        <v>1446</v>
      </c>
    </row>
    <row r="91" spans="2:4" s="125" customFormat="1" ht="90" customHeight="1" thickBot="1" x14ac:dyDescent="0.3">
      <c r="B91" s="513"/>
      <c r="C91" s="378" t="s">
        <v>1387</v>
      </c>
      <c r="D91" s="364" t="s">
        <v>1445</v>
      </c>
    </row>
    <row r="92" spans="2:4" s="125" customFormat="1" ht="44.25" customHeight="1" x14ac:dyDescent="0.25">
      <c r="B92" s="508" t="s">
        <v>1490</v>
      </c>
      <c r="C92" s="356" t="s">
        <v>1408</v>
      </c>
      <c r="D92" s="369" t="s">
        <v>1447</v>
      </c>
    </row>
    <row r="93" spans="2:4" s="125" customFormat="1" ht="119.25" customHeight="1" x14ac:dyDescent="0.25">
      <c r="B93" s="509"/>
      <c r="C93" s="362" t="s">
        <v>1380</v>
      </c>
      <c r="D93" s="367" t="s">
        <v>1448</v>
      </c>
    </row>
    <row r="94" spans="2:4" s="125" customFormat="1" ht="84.75" customHeight="1" x14ac:dyDescent="0.25">
      <c r="B94" s="509"/>
      <c r="C94" s="355" t="s">
        <v>1381</v>
      </c>
      <c r="D94" s="374" t="s">
        <v>1449</v>
      </c>
    </row>
    <row r="95" spans="2:4" s="125" customFormat="1" ht="51.75" customHeight="1" x14ac:dyDescent="0.25">
      <c r="B95" s="509"/>
      <c r="C95" s="355" t="s">
        <v>1383</v>
      </c>
      <c r="D95" s="374" t="s">
        <v>1450</v>
      </c>
    </row>
    <row r="96" spans="2:4" s="125" customFormat="1" ht="73.5" customHeight="1" thickBot="1" x14ac:dyDescent="0.3">
      <c r="B96" s="510"/>
      <c r="C96" s="378" t="s">
        <v>1387</v>
      </c>
      <c r="D96" s="364" t="s">
        <v>1451</v>
      </c>
    </row>
    <row r="97" spans="2:4" s="125" customFormat="1" ht="35.25" customHeight="1" x14ac:dyDescent="0.25">
      <c r="B97" s="508" t="s">
        <v>1491</v>
      </c>
      <c r="C97" s="356" t="s">
        <v>1414</v>
      </c>
      <c r="D97" s="369" t="s">
        <v>1452</v>
      </c>
    </row>
    <row r="98" spans="2:4" s="125" customFormat="1" ht="93" customHeight="1" x14ac:dyDescent="0.25">
      <c r="B98" s="509"/>
      <c r="C98" s="362" t="s">
        <v>1380</v>
      </c>
      <c r="D98" s="363" t="s">
        <v>1453</v>
      </c>
    </row>
    <row r="99" spans="2:4" s="125" customFormat="1" ht="49.5" customHeight="1" x14ac:dyDescent="0.25">
      <c r="B99" s="509"/>
      <c r="C99" s="355" t="s">
        <v>1381</v>
      </c>
      <c r="D99" s="367" t="s">
        <v>1454</v>
      </c>
    </row>
    <row r="100" spans="2:4" s="125" customFormat="1" ht="39" customHeight="1" x14ac:dyDescent="0.25">
      <c r="B100" s="509"/>
      <c r="C100" s="355" t="s">
        <v>1383</v>
      </c>
      <c r="D100" s="363" t="s">
        <v>1454</v>
      </c>
    </row>
    <row r="101" spans="2:4" s="125" customFormat="1" ht="65.25" customHeight="1" thickBot="1" x14ac:dyDescent="0.3">
      <c r="B101" s="510"/>
      <c r="C101" s="378" t="s">
        <v>1387</v>
      </c>
      <c r="D101" s="376" t="s">
        <v>1455</v>
      </c>
    </row>
    <row r="102" spans="2:4" s="125" customFormat="1" ht="47.25" customHeight="1" x14ac:dyDescent="0.25">
      <c r="B102" s="511" t="s">
        <v>1492</v>
      </c>
      <c r="C102" s="356" t="s">
        <v>1420</v>
      </c>
      <c r="D102" s="369" t="s">
        <v>1456</v>
      </c>
    </row>
    <row r="103" spans="2:4" s="125" customFormat="1" ht="159" customHeight="1" x14ac:dyDescent="0.25">
      <c r="B103" s="512"/>
      <c r="C103" s="362" t="s">
        <v>1380</v>
      </c>
      <c r="D103" s="367" t="s">
        <v>1457</v>
      </c>
    </row>
    <row r="104" spans="2:4" s="125" customFormat="1" ht="41.25" customHeight="1" x14ac:dyDescent="0.25">
      <c r="B104" s="512"/>
      <c r="C104" s="355" t="s">
        <v>1381</v>
      </c>
      <c r="D104" s="363" t="s">
        <v>1458</v>
      </c>
    </row>
    <row r="105" spans="2:4" s="125" customFormat="1" ht="48" customHeight="1" x14ac:dyDescent="0.25">
      <c r="B105" s="512"/>
      <c r="C105" s="355" t="s">
        <v>1383</v>
      </c>
      <c r="D105" s="367" t="s">
        <v>1458</v>
      </c>
    </row>
    <row r="106" spans="2:4" s="125" customFormat="1" ht="94.5" customHeight="1" thickBot="1" x14ac:dyDescent="0.3">
      <c r="B106" s="513"/>
      <c r="C106" s="378" t="s">
        <v>1387</v>
      </c>
      <c r="D106" s="364" t="s">
        <v>1459</v>
      </c>
    </row>
    <row r="107" spans="2:4" s="125" customFormat="1" ht="24" thickBot="1" x14ac:dyDescent="0.3">
      <c r="B107" s="514" t="s">
        <v>1460</v>
      </c>
      <c r="C107" s="515"/>
      <c r="D107" s="516"/>
    </row>
    <row r="108" spans="2:4" s="125" customFormat="1" ht="38.25" customHeight="1" x14ac:dyDescent="0.25">
      <c r="B108" s="511" t="s">
        <v>1493</v>
      </c>
      <c r="C108" s="356" t="s">
        <v>1385</v>
      </c>
      <c r="D108" s="369" t="s">
        <v>1463</v>
      </c>
    </row>
    <row r="109" spans="2:4" s="125" customFormat="1" ht="90" customHeight="1" x14ac:dyDescent="0.25">
      <c r="B109" s="512"/>
      <c r="C109" s="362" t="s">
        <v>1380</v>
      </c>
      <c r="D109" s="367" t="s">
        <v>1464</v>
      </c>
    </row>
    <row r="110" spans="2:4" s="125" customFormat="1" ht="82.5" customHeight="1" x14ac:dyDescent="0.25">
      <c r="B110" s="512"/>
      <c r="C110" s="355" t="s">
        <v>1381</v>
      </c>
      <c r="D110" s="363" t="s">
        <v>1465</v>
      </c>
    </row>
    <row r="111" spans="2:4" s="125" customFormat="1" ht="45" x14ac:dyDescent="0.25">
      <c r="B111" s="512"/>
      <c r="C111" s="355" t="s">
        <v>1383</v>
      </c>
      <c r="D111" s="367" t="s">
        <v>1466</v>
      </c>
    </row>
    <row r="112" spans="2:4" s="125" customFormat="1" ht="109.5" customHeight="1" thickBot="1" x14ac:dyDescent="0.3">
      <c r="B112" s="513"/>
      <c r="C112" s="378" t="s">
        <v>1387</v>
      </c>
      <c r="D112" s="364" t="s">
        <v>1467</v>
      </c>
    </row>
    <row r="113" spans="2:4" s="125" customFormat="1" ht="41.25" customHeight="1" x14ac:dyDescent="0.25">
      <c r="B113" s="511" t="s">
        <v>1494</v>
      </c>
      <c r="C113" s="356" t="s">
        <v>1386</v>
      </c>
      <c r="D113" s="369" t="s">
        <v>1316</v>
      </c>
    </row>
    <row r="114" spans="2:4" s="125" customFormat="1" ht="88.5" customHeight="1" x14ac:dyDescent="0.25">
      <c r="B114" s="512"/>
      <c r="C114" s="362" t="s">
        <v>1380</v>
      </c>
      <c r="D114" s="367" t="s">
        <v>1468</v>
      </c>
    </row>
    <row r="115" spans="2:4" s="125" customFormat="1" ht="126.75" customHeight="1" x14ac:dyDescent="0.25">
      <c r="B115" s="512"/>
      <c r="C115" s="355" t="s">
        <v>1381</v>
      </c>
      <c r="D115" s="363" t="s">
        <v>1469</v>
      </c>
    </row>
    <row r="116" spans="2:4" s="125" customFormat="1" ht="48.75" customHeight="1" x14ac:dyDescent="0.25">
      <c r="B116" s="512"/>
      <c r="C116" s="355" t="s">
        <v>1383</v>
      </c>
      <c r="D116" s="367" t="s">
        <v>1466</v>
      </c>
    </row>
    <row r="117" spans="2:4" s="125" customFormat="1" ht="105.75" customHeight="1" thickBot="1" x14ac:dyDescent="0.3">
      <c r="B117" s="513"/>
      <c r="C117" s="378" t="s">
        <v>1387</v>
      </c>
      <c r="D117" s="364" t="s">
        <v>1470</v>
      </c>
    </row>
    <row r="118" spans="2:4" s="125" customFormat="1" ht="35.25" customHeight="1" x14ac:dyDescent="0.25">
      <c r="B118" s="508" t="s">
        <v>1495</v>
      </c>
      <c r="C118" s="356" t="s">
        <v>1393</v>
      </c>
      <c r="D118" s="369" t="s">
        <v>1471</v>
      </c>
    </row>
    <row r="119" spans="2:4" s="125" customFormat="1" ht="99.75" customHeight="1" x14ac:dyDescent="0.25">
      <c r="B119" s="509"/>
      <c r="C119" s="362" t="s">
        <v>1380</v>
      </c>
      <c r="D119" s="367" t="s">
        <v>1472</v>
      </c>
    </row>
    <row r="120" spans="2:4" s="125" customFormat="1" ht="56.25" customHeight="1" x14ac:dyDescent="0.25">
      <c r="B120" s="509"/>
      <c r="C120" s="355" t="s">
        <v>1381</v>
      </c>
      <c r="D120" s="375" t="s">
        <v>1473</v>
      </c>
    </row>
    <row r="121" spans="2:4" s="125" customFormat="1" ht="48.75" customHeight="1" x14ac:dyDescent="0.25">
      <c r="B121" s="509"/>
      <c r="C121" s="355" t="s">
        <v>1383</v>
      </c>
      <c r="D121" s="368" t="s">
        <v>1474</v>
      </c>
    </row>
    <row r="122" spans="2:4" s="125" customFormat="1" ht="90" customHeight="1" thickBot="1" x14ac:dyDescent="0.3">
      <c r="B122" s="510"/>
      <c r="C122" s="378" t="s">
        <v>1387</v>
      </c>
      <c r="D122" s="364" t="s">
        <v>1475</v>
      </c>
    </row>
    <row r="123" spans="2:4" s="125" customFormat="1" ht="54" customHeight="1" x14ac:dyDescent="0.25">
      <c r="B123" s="511" t="s">
        <v>1501</v>
      </c>
      <c r="C123" s="356" t="s">
        <v>1398</v>
      </c>
      <c r="D123" s="369" t="s">
        <v>1496</v>
      </c>
    </row>
    <row r="124" spans="2:4" s="125" customFormat="1" ht="90" customHeight="1" x14ac:dyDescent="0.25">
      <c r="B124" s="512"/>
      <c r="C124" s="362" t="s">
        <v>1380</v>
      </c>
      <c r="D124" s="367" t="s">
        <v>1497</v>
      </c>
    </row>
    <row r="125" spans="2:4" s="125" customFormat="1" ht="67.5" customHeight="1" x14ac:dyDescent="0.25">
      <c r="B125" s="512"/>
      <c r="C125" s="355" t="s">
        <v>1381</v>
      </c>
      <c r="D125" s="363" t="s">
        <v>1498</v>
      </c>
    </row>
    <row r="126" spans="2:4" s="125" customFormat="1" ht="66.75" customHeight="1" x14ac:dyDescent="0.25">
      <c r="B126" s="512"/>
      <c r="C126" s="355" t="s">
        <v>1383</v>
      </c>
      <c r="D126" s="367" t="s">
        <v>1499</v>
      </c>
    </row>
    <row r="127" spans="2:4" s="125" customFormat="1" ht="67.5" customHeight="1" thickBot="1" x14ac:dyDescent="0.3">
      <c r="B127" s="513"/>
      <c r="C127" s="378" t="s">
        <v>1387</v>
      </c>
      <c r="D127" s="364" t="s">
        <v>1500</v>
      </c>
    </row>
    <row r="128" spans="2:4" s="125" customFormat="1" ht="47.25" customHeight="1" x14ac:dyDescent="0.25">
      <c r="B128" s="511" t="s">
        <v>1502</v>
      </c>
      <c r="C128" s="356" t="s">
        <v>1403</v>
      </c>
      <c r="D128" s="369" t="s">
        <v>1503</v>
      </c>
    </row>
    <row r="129" spans="2:4" s="125" customFormat="1" ht="90" customHeight="1" x14ac:dyDescent="0.25">
      <c r="B129" s="512"/>
      <c r="C129" s="362" t="s">
        <v>1380</v>
      </c>
      <c r="D129" s="367" t="s">
        <v>1504</v>
      </c>
    </row>
    <row r="130" spans="2:4" s="125" customFormat="1" ht="64.5" customHeight="1" x14ac:dyDescent="0.25">
      <c r="B130" s="512"/>
      <c r="C130" s="355" t="s">
        <v>1381</v>
      </c>
      <c r="D130" s="375" t="s">
        <v>1473</v>
      </c>
    </row>
    <row r="131" spans="2:4" s="125" customFormat="1" ht="70.5" customHeight="1" x14ac:dyDescent="0.25">
      <c r="B131" s="512"/>
      <c r="C131" s="355" t="s">
        <v>1383</v>
      </c>
      <c r="D131" s="367" t="s">
        <v>1505</v>
      </c>
    </row>
    <row r="132" spans="2:4" s="125" customFormat="1" ht="93.75" customHeight="1" thickBot="1" x14ac:dyDescent="0.3">
      <c r="B132" s="513"/>
      <c r="C132" s="378" t="s">
        <v>1387</v>
      </c>
      <c r="D132" s="364" t="s">
        <v>1506</v>
      </c>
    </row>
    <row r="133" spans="2:4" s="125" customFormat="1" ht="35.25" customHeight="1" x14ac:dyDescent="0.25">
      <c r="B133" s="520" t="s">
        <v>200</v>
      </c>
      <c r="C133" s="317" t="s">
        <v>829</v>
      </c>
      <c r="D133" s="523"/>
    </row>
    <row r="134" spans="2:4" s="125" customFormat="1" ht="35.25" customHeight="1" x14ac:dyDescent="0.25">
      <c r="B134" s="521"/>
      <c r="C134" s="314" t="s">
        <v>831</v>
      </c>
      <c r="D134" s="524"/>
    </row>
    <row r="135" spans="2:4" s="125" customFormat="1" ht="35.25" customHeight="1" thickBot="1" x14ac:dyDescent="0.3">
      <c r="B135" s="522"/>
      <c r="C135" s="319" t="s">
        <v>834</v>
      </c>
      <c r="D135" s="525"/>
    </row>
    <row r="136" spans="2:4" s="125" customFormat="1" ht="49.5" customHeight="1" x14ac:dyDescent="0.25">
      <c r="B136" s="520" t="s">
        <v>206</v>
      </c>
      <c r="C136" s="317" t="s">
        <v>101</v>
      </c>
      <c r="D136" s="523"/>
    </row>
    <row r="137" spans="2:4" s="125" customFormat="1" ht="35.25" customHeight="1" x14ac:dyDescent="0.25">
      <c r="B137" s="521"/>
      <c r="C137" s="314" t="s">
        <v>104</v>
      </c>
      <c r="D137" s="524"/>
    </row>
    <row r="138" spans="2:4" s="125" customFormat="1" ht="35.25" customHeight="1" x14ac:dyDescent="0.25">
      <c r="B138" s="521"/>
      <c r="C138" s="314" t="s">
        <v>106</v>
      </c>
      <c r="D138" s="524"/>
    </row>
    <row r="139" spans="2:4" s="125" customFormat="1" ht="55.5" customHeight="1" x14ac:dyDescent="0.25">
      <c r="B139" s="521"/>
      <c r="C139" s="314" t="s">
        <v>107</v>
      </c>
      <c r="D139" s="524"/>
    </row>
    <row r="140" spans="2:4" s="125" customFormat="1" ht="52.5" customHeight="1" x14ac:dyDescent="0.25">
      <c r="B140" s="521"/>
      <c r="C140" s="314" t="s">
        <v>108</v>
      </c>
      <c r="D140" s="524"/>
    </row>
    <row r="141" spans="2:4" s="125" customFormat="1" ht="35.25" customHeight="1" x14ac:dyDescent="0.25">
      <c r="B141" s="521"/>
      <c r="C141" s="314" t="s">
        <v>113</v>
      </c>
      <c r="D141" s="524"/>
    </row>
    <row r="142" spans="2:4" s="125" customFormat="1" ht="35.25" customHeight="1" thickBot="1" x14ac:dyDescent="0.3">
      <c r="B142" s="522"/>
      <c r="C142" s="319" t="s">
        <v>116</v>
      </c>
      <c r="D142" s="525"/>
    </row>
    <row r="143" spans="2:4" s="125" customFormat="1" ht="35.25" customHeight="1" x14ac:dyDescent="0.25">
      <c r="B143" s="517" t="s">
        <v>201</v>
      </c>
      <c r="C143" s="317" t="s">
        <v>237</v>
      </c>
      <c r="D143" s="523"/>
    </row>
    <row r="144" spans="2:4" s="125" customFormat="1" ht="35.25" customHeight="1" x14ac:dyDescent="0.25">
      <c r="B144" s="518"/>
      <c r="C144" s="314" t="s">
        <v>372</v>
      </c>
      <c r="D144" s="524"/>
    </row>
    <row r="145" spans="2:5" s="125" customFormat="1" ht="35.25" customHeight="1" x14ac:dyDescent="0.25">
      <c r="B145" s="518"/>
      <c r="C145" s="314" t="s">
        <v>373</v>
      </c>
      <c r="D145" s="524"/>
    </row>
    <row r="146" spans="2:5" s="125" customFormat="1" ht="35.25" customHeight="1" x14ac:dyDescent="0.25">
      <c r="B146" s="518"/>
      <c r="C146" s="314" t="s">
        <v>378</v>
      </c>
      <c r="D146" s="529"/>
    </row>
    <row r="147" spans="2:5" s="125" customFormat="1" ht="16.5" thickBot="1" x14ac:dyDescent="0.3">
      <c r="B147" s="519"/>
      <c r="C147" s="319" t="s">
        <v>1218</v>
      </c>
      <c r="D147" s="382"/>
    </row>
    <row r="148" spans="2:5" s="125" customFormat="1" ht="35.25" customHeight="1" x14ac:dyDescent="0.25">
      <c r="B148" s="520" t="s">
        <v>244</v>
      </c>
      <c r="C148" s="317" t="s">
        <v>17</v>
      </c>
      <c r="D148" s="523" t="s">
        <v>1313</v>
      </c>
      <c r="E148" s="383"/>
    </row>
    <row r="149" spans="2:5" s="125" customFormat="1" ht="35.25" customHeight="1" x14ac:dyDescent="0.25">
      <c r="B149" s="521"/>
      <c r="C149" s="313" t="s">
        <v>27</v>
      </c>
      <c r="D149" s="524"/>
      <c r="E149" s="383"/>
    </row>
    <row r="150" spans="2:5" s="125" customFormat="1" ht="35.25" customHeight="1" x14ac:dyDescent="0.25">
      <c r="B150" s="521"/>
      <c r="C150" s="313" t="s">
        <v>178</v>
      </c>
      <c r="D150" s="524"/>
      <c r="E150" s="383"/>
    </row>
    <row r="151" spans="2:5" s="125" customFormat="1" ht="35.25" customHeight="1" x14ac:dyDescent="0.25">
      <c r="B151" s="521"/>
      <c r="C151" s="320" t="s">
        <v>55</v>
      </c>
      <c r="D151" s="524"/>
    </row>
    <row r="152" spans="2:5" s="125" customFormat="1" ht="35.25" customHeight="1" x14ac:dyDescent="0.25">
      <c r="B152" s="521"/>
      <c r="C152" s="314" t="s">
        <v>61</v>
      </c>
      <c r="D152" s="524"/>
    </row>
    <row r="153" spans="2:5" s="125" customFormat="1" ht="35.25" customHeight="1" x14ac:dyDescent="0.25">
      <c r="B153" s="521"/>
      <c r="C153" s="314" t="s">
        <v>76</v>
      </c>
      <c r="D153" s="524"/>
    </row>
    <row r="154" spans="2:5" s="125" customFormat="1" ht="35.25" customHeight="1" x14ac:dyDescent="0.25">
      <c r="B154" s="521"/>
      <c r="C154" s="313" t="s">
        <v>81</v>
      </c>
      <c r="D154" s="524"/>
    </row>
    <row r="155" spans="2:5" s="125" customFormat="1" ht="35.25" customHeight="1" x14ac:dyDescent="0.25">
      <c r="B155" s="521"/>
      <c r="C155" s="313" t="s">
        <v>118</v>
      </c>
      <c r="D155" s="524"/>
    </row>
    <row r="156" spans="2:5" s="125" customFormat="1" ht="35.25" customHeight="1" x14ac:dyDescent="0.25">
      <c r="B156" s="521"/>
      <c r="C156" s="314" t="s">
        <v>119</v>
      </c>
      <c r="D156" s="524"/>
    </row>
    <row r="157" spans="2:5" s="125" customFormat="1" ht="35.25" customHeight="1" x14ac:dyDescent="0.25">
      <c r="B157" s="521"/>
      <c r="C157" s="313" t="s">
        <v>235</v>
      </c>
      <c r="D157" s="524"/>
    </row>
    <row r="158" spans="2:5" s="125" customFormat="1" ht="35.25" customHeight="1" x14ac:dyDescent="0.25">
      <c r="B158" s="521"/>
      <c r="C158" s="313" t="s">
        <v>236</v>
      </c>
      <c r="D158" s="524"/>
    </row>
    <row r="159" spans="2:5" s="125" customFormat="1" ht="35.25" customHeight="1" x14ac:dyDescent="0.25">
      <c r="B159" s="521"/>
      <c r="C159" s="313" t="s">
        <v>237</v>
      </c>
      <c r="D159" s="524"/>
    </row>
    <row r="160" spans="2:5" s="125" customFormat="1" ht="35.25" customHeight="1" x14ac:dyDescent="0.25">
      <c r="B160" s="521"/>
      <c r="C160" s="313" t="s">
        <v>238</v>
      </c>
      <c r="D160" s="524"/>
    </row>
    <row r="161" spans="2:4" s="125" customFormat="1" ht="35.25" customHeight="1" x14ac:dyDescent="0.25">
      <c r="B161" s="521"/>
      <c r="C161" s="314" t="s">
        <v>430</v>
      </c>
      <c r="D161" s="524"/>
    </row>
    <row r="162" spans="2:4" s="125" customFormat="1" ht="35.25" customHeight="1" x14ac:dyDescent="0.25">
      <c r="B162" s="521"/>
      <c r="C162" s="314" t="s">
        <v>202</v>
      </c>
      <c r="D162" s="524"/>
    </row>
    <row r="163" spans="2:4" s="125" customFormat="1" ht="35.25" customHeight="1" x14ac:dyDescent="0.25">
      <c r="B163" s="521"/>
      <c r="C163" s="314" t="s">
        <v>203</v>
      </c>
      <c r="D163" s="524"/>
    </row>
    <row r="164" spans="2:4" s="125" customFormat="1" ht="35.25" customHeight="1" x14ac:dyDescent="0.25">
      <c r="B164" s="521"/>
      <c r="C164" s="314" t="s">
        <v>434</v>
      </c>
      <c r="D164" s="524"/>
    </row>
    <row r="165" spans="2:4" s="125" customFormat="1" ht="35.25" customHeight="1" x14ac:dyDescent="0.25">
      <c r="B165" s="521"/>
      <c r="C165" s="314" t="s">
        <v>436</v>
      </c>
      <c r="D165" s="524"/>
    </row>
    <row r="166" spans="2:4" s="125" customFormat="1" ht="35.25" customHeight="1" x14ac:dyDescent="0.25">
      <c r="B166" s="521"/>
      <c r="C166" s="314" t="s">
        <v>438</v>
      </c>
      <c r="D166" s="524"/>
    </row>
    <row r="167" spans="2:4" s="125" customFormat="1" ht="35.25" customHeight="1" x14ac:dyDescent="0.25">
      <c r="B167" s="521"/>
      <c r="C167" s="314" t="s">
        <v>442</v>
      </c>
      <c r="D167" s="524"/>
    </row>
    <row r="168" spans="2:4" s="125" customFormat="1" ht="35.25" customHeight="1" x14ac:dyDescent="0.25">
      <c r="B168" s="521"/>
      <c r="C168" s="314" t="s">
        <v>446</v>
      </c>
      <c r="D168" s="524"/>
    </row>
    <row r="169" spans="2:4" s="125" customFormat="1" ht="35.25" customHeight="1" x14ac:dyDescent="0.25">
      <c r="B169" s="521"/>
      <c r="C169" s="314" t="s">
        <v>448</v>
      </c>
      <c r="D169" s="524"/>
    </row>
    <row r="170" spans="2:4" s="125" customFormat="1" ht="35.25" customHeight="1" x14ac:dyDescent="0.25">
      <c r="B170" s="521"/>
      <c r="C170" s="314" t="s">
        <v>450</v>
      </c>
      <c r="D170" s="524"/>
    </row>
    <row r="171" spans="2:4" s="125" customFormat="1" ht="35.25" customHeight="1" x14ac:dyDescent="0.25">
      <c r="B171" s="521"/>
      <c r="C171" s="314" t="s">
        <v>452</v>
      </c>
      <c r="D171" s="524"/>
    </row>
    <row r="172" spans="2:4" s="125" customFormat="1" ht="35.25" customHeight="1" x14ac:dyDescent="0.25">
      <c r="B172" s="521"/>
      <c r="C172" s="314" t="s">
        <v>454</v>
      </c>
      <c r="D172" s="524"/>
    </row>
    <row r="173" spans="2:4" s="125" customFormat="1" ht="35.25" customHeight="1" x14ac:dyDescent="0.25">
      <c r="B173" s="521"/>
      <c r="C173" s="314" t="s">
        <v>456</v>
      </c>
      <c r="D173" s="524"/>
    </row>
    <row r="174" spans="2:4" s="125" customFormat="1" ht="35.25" customHeight="1" x14ac:dyDescent="0.25">
      <c r="B174" s="521"/>
      <c r="C174" s="314" t="s">
        <v>458</v>
      </c>
      <c r="D174" s="524"/>
    </row>
    <row r="175" spans="2:4" s="125" customFormat="1" ht="35.25" customHeight="1" x14ac:dyDescent="0.25">
      <c r="B175" s="521"/>
      <c r="C175" s="314" t="s">
        <v>460</v>
      </c>
      <c r="D175" s="524"/>
    </row>
    <row r="176" spans="2:4" s="125" customFormat="1" ht="35.25" customHeight="1" x14ac:dyDescent="0.25">
      <c r="B176" s="521"/>
      <c r="C176" s="314" t="s">
        <v>462</v>
      </c>
      <c r="D176" s="524"/>
    </row>
    <row r="177" spans="2:4" s="125" customFormat="1" ht="35.25" customHeight="1" x14ac:dyDescent="0.25">
      <c r="B177" s="521"/>
      <c r="C177" s="314" t="s">
        <v>464</v>
      </c>
      <c r="D177" s="524"/>
    </row>
    <row r="178" spans="2:4" s="125" customFormat="1" ht="35.25" customHeight="1" x14ac:dyDescent="0.25">
      <c r="B178" s="521"/>
      <c r="C178" s="314" t="s">
        <v>466</v>
      </c>
      <c r="D178" s="524"/>
    </row>
    <row r="179" spans="2:4" s="125" customFormat="1" ht="35.25" customHeight="1" x14ac:dyDescent="0.25">
      <c r="B179" s="521"/>
      <c r="C179" s="314" t="s">
        <v>468</v>
      </c>
      <c r="D179" s="524"/>
    </row>
    <row r="180" spans="2:4" s="125" customFormat="1" ht="35.25" customHeight="1" x14ac:dyDescent="0.25">
      <c r="B180" s="521"/>
      <c r="C180" s="313" t="s">
        <v>239</v>
      </c>
      <c r="D180" s="524"/>
    </row>
    <row r="181" spans="2:4" s="125" customFormat="1" ht="35.25" customHeight="1" x14ac:dyDescent="0.25">
      <c r="B181" s="521"/>
      <c r="C181" s="314" t="s">
        <v>496</v>
      </c>
      <c r="D181" s="524"/>
    </row>
    <row r="182" spans="2:4" s="125" customFormat="1" ht="35.25" customHeight="1" x14ac:dyDescent="0.25">
      <c r="B182" s="521"/>
      <c r="C182" s="314" t="s">
        <v>504</v>
      </c>
      <c r="D182" s="524"/>
    </row>
    <row r="183" spans="2:4" s="125" customFormat="1" ht="35.25" customHeight="1" x14ac:dyDescent="0.25">
      <c r="B183" s="521"/>
      <c r="C183" s="313" t="s">
        <v>240</v>
      </c>
      <c r="D183" s="524"/>
    </row>
    <row r="184" spans="2:4" s="125" customFormat="1" ht="35.25" customHeight="1" x14ac:dyDescent="0.25">
      <c r="B184" s="521"/>
      <c r="C184" s="314" t="s">
        <v>523</v>
      </c>
      <c r="D184" s="524"/>
    </row>
    <row r="185" spans="2:4" s="125" customFormat="1" ht="35.25" customHeight="1" x14ac:dyDescent="0.25">
      <c r="B185" s="521"/>
      <c r="C185" s="314" t="s">
        <v>531</v>
      </c>
      <c r="D185" s="524"/>
    </row>
    <row r="186" spans="2:4" s="125" customFormat="1" ht="35.25" customHeight="1" x14ac:dyDescent="0.25">
      <c r="B186" s="521"/>
      <c r="C186" s="314" t="s">
        <v>551</v>
      </c>
      <c r="D186" s="524"/>
    </row>
    <row r="187" spans="2:4" s="125" customFormat="1" ht="35.25" customHeight="1" x14ac:dyDescent="0.25">
      <c r="B187" s="521"/>
      <c r="C187" s="313" t="s">
        <v>241</v>
      </c>
      <c r="D187" s="524"/>
    </row>
    <row r="188" spans="2:4" s="125" customFormat="1" ht="35.25" customHeight="1" x14ac:dyDescent="0.25">
      <c r="B188" s="521"/>
      <c r="C188" s="320" t="s">
        <v>211</v>
      </c>
      <c r="D188" s="524"/>
    </row>
    <row r="189" spans="2:4" s="125" customFormat="1" ht="35.25" customHeight="1" x14ac:dyDescent="0.25">
      <c r="B189" s="521"/>
      <c r="C189" s="320" t="s">
        <v>223</v>
      </c>
      <c r="D189" s="524"/>
    </row>
    <row r="190" spans="2:4" s="125" customFormat="1" ht="35.25" customHeight="1" x14ac:dyDescent="0.25">
      <c r="B190" s="521"/>
      <c r="C190" s="320" t="s">
        <v>225</v>
      </c>
      <c r="D190" s="524"/>
    </row>
    <row r="191" spans="2:4" s="125" customFormat="1" ht="35.25" customHeight="1" x14ac:dyDescent="0.25">
      <c r="B191" s="521"/>
      <c r="C191" s="320" t="s">
        <v>67</v>
      </c>
      <c r="D191" s="524"/>
    </row>
    <row r="192" spans="2:4" s="125" customFormat="1" ht="35.25" customHeight="1" x14ac:dyDescent="0.25">
      <c r="B192" s="521"/>
      <c r="C192" s="320" t="s">
        <v>249</v>
      </c>
      <c r="D192" s="524"/>
    </row>
    <row r="193" spans="2:4" s="125" customFormat="1" ht="35.25" customHeight="1" x14ac:dyDescent="0.25">
      <c r="B193" s="521"/>
      <c r="C193" s="320" t="s">
        <v>256</v>
      </c>
      <c r="D193" s="524"/>
    </row>
    <row r="194" spans="2:4" s="125" customFormat="1" ht="35.25" customHeight="1" x14ac:dyDescent="0.25">
      <c r="B194" s="521"/>
      <c r="C194" s="320" t="s">
        <v>263</v>
      </c>
      <c r="D194" s="524"/>
    </row>
    <row r="195" spans="2:4" s="125" customFormat="1" ht="35.25" customHeight="1" x14ac:dyDescent="0.25">
      <c r="B195" s="521"/>
      <c r="C195" s="320" t="s">
        <v>267</v>
      </c>
      <c r="D195" s="524"/>
    </row>
    <row r="196" spans="2:4" s="125" customFormat="1" ht="35.25" customHeight="1" x14ac:dyDescent="0.25">
      <c r="B196" s="521"/>
      <c r="C196" s="320" t="s">
        <v>275</v>
      </c>
      <c r="D196" s="524"/>
    </row>
    <row r="197" spans="2:4" s="125" customFormat="1" ht="35.25" customHeight="1" x14ac:dyDescent="0.25">
      <c r="B197" s="521"/>
      <c r="C197" s="320" t="s">
        <v>267</v>
      </c>
      <c r="D197" s="524"/>
    </row>
    <row r="198" spans="2:4" s="125" customFormat="1" ht="65.25" customHeight="1" x14ac:dyDescent="0.25">
      <c r="B198" s="521"/>
      <c r="C198" s="321" t="s">
        <v>939</v>
      </c>
      <c r="D198" s="524"/>
    </row>
    <row r="199" spans="2:4" s="125" customFormat="1" ht="70.5" customHeight="1" x14ac:dyDescent="0.25">
      <c r="B199" s="521"/>
      <c r="C199" s="321" t="s">
        <v>726</v>
      </c>
      <c r="D199" s="524"/>
    </row>
    <row r="200" spans="2:4" s="125" customFormat="1" ht="60.75" customHeight="1" x14ac:dyDescent="0.25">
      <c r="B200" s="521"/>
      <c r="C200" s="314" t="s">
        <v>926</v>
      </c>
      <c r="D200" s="524"/>
    </row>
    <row r="201" spans="2:4" s="125" customFormat="1" ht="50.25" customHeight="1" x14ac:dyDescent="0.25">
      <c r="B201" s="521"/>
      <c r="C201" s="314" t="s">
        <v>927</v>
      </c>
      <c r="D201" s="524"/>
    </row>
    <row r="202" spans="2:4" s="125" customFormat="1" ht="45.75" customHeight="1" x14ac:dyDescent="0.25">
      <c r="B202" s="521"/>
      <c r="C202" s="314" t="s">
        <v>928</v>
      </c>
      <c r="D202" s="524"/>
    </row>
    <row r="203" spans="2:4" s="125" customFormat="1" ht="35.25" customHeight="1" x14ac:dyDescent="0.25">
      <c r="B203" s="521"/>
      <c r="C203" s="314" t="s">
        <v>940</v>
      </c>
      <c r="D203" s="524"/>
    </row>
    <row r="204" spans="2:4" s="125" customFormat="1" ht="35.25" customHeight="1" thickBot="1" x14ac:dyDescent="0.3">
      <c r="B204" s="522"/>
      <c r="C204" s="319" t="s">
        <v>941</v>
      </c>
      <c r="D204" s="525"/>
    </row>
    <row r="205" spans="2:4" s="125" customFormat="1" ht="35.25" customHeight="1" x14ac:dyDescent="0.25">
      <c r="B205" s="517" t="s">
        <v>198</v>
      </c>
      <c r="C205" s="322" t="s">
        <v>15</v>
      </c>
      <c r="D205" s="526" t="s">
        <v>1312</v>
      </c>
    </row>
    <row r="206" spans="2:4" s="125" customFormat="1" ht="35.25" customHeight="1" x14ac:dyDescent="0.25">
      <c r="B206" s="518"/>
      <c r="C206" s="314" t="s">
        <v>156</v>
      </c>
      <c r="D206" s="527"/>
    </row>
    <row r="207" spans="2:4" s="125" customFormat="1" ht="35.25" customHeight="1" x14ac:dyDescent="0.25">
      <c r="B207" s="518"/>
      <c r="C207" s="314" t="s">
        <v>123</v>
      </c>
      <c r="D207" s="527"/>
    </row>
    <row r="208" spans="2:4" s="125" customFormat="1" ht="35.25" customHeight="1" x14ac:dyDescent="0.25">
      <c r="B208" s="518"/>
      <c r="C208" s="313" t="s">
        <v>235</v>
      </c>
      <c r="D208" s="527"/>
    </row>
    <row r="209" spans="2:5" s="125" customFormat="1" ht="35.25" customHeight="1" x14ac:dyDescent="0.25">
      <c r="B209" s="518"/>
      <c r="C209" s="313" t="s">
        <v>238</v>
      </c>
      <c r="D209" s="527"/>
    </row>
    <row r="210" spans="2:5" s="125" customFormat="1" ht="35.25" customHeight="1" x14ac:dyDescent="0.25">
      <c r="B210" s="518"/>
      <c r="C210" s="314" t="s">
        <v>430</v>
      </c>
      <c r="D210" s="527"/>
    </row>
    <row r="211" spans="2:5" s="125" customFormat="1" ht="35.25" customHeight="1" x14ac:dyDescent="0.25">
      <c r="B211" s="518"/>
      <c r="C211" s="314" t="s">
        <v>442</v>
      </c>
      <c r="D211" s="527"/>
    </row>
    <row r="212" spans="2:5" s="125" customFormat="1" ht="35.25" customHeight="1" x14ac:dyDescent="0.25">
      <c r="B212" s="518"/>
      <c r="C212" s="314" t="s">
        <v>456</v>
      </c>
      <c r="D212" s="527"/>
    </row>
    <row r="213" spans="2:5" s="125" customFormat="1" ht="35.25" customHeight="1" x14ac:dyDescent="0.25">
      <c r="B213" s="518"/>
      <c r="C213" s="314" t="s">
        <v>466</v>
      </c>
      <c r="D213" s="527"/>
    </row>
    <row r="214" spans="2:5" s="125" customFormat="1" ht="35.25" customHeight="1" x14ac:dyDescent="0.25">
      <c r="B214" s="518"/>
      <c r="C214" s="313" t="s">
        <v>239</v>
      </c>
      <c r="D214" s="527"/>
    </row>
    <row r="215" spans="2:5" s="125" customFormat="1" ht="35.25" customHeight="1" x14ac:dyDescent="0.25">
      <c r="B215" s="518"/>
      <c r="C215" s="314" t="s">
        <v>496</v>
      </c>
      <c r="D215" s="527"/>
    </row>
    <row r="216" spans="2:5" s="125" customFormat="1" ht="35.25" customHeight="1" x14ac:dyDescent="0.25">
      <c r="B216" s="518"/>
      <c r="C216" s="314" t="s">
        <v>504</v>
      </c>
      <c r="D216" s="527"/>
    </row>
    <row r="217" spans="2:5" s="125" customFormat="1" ht="35.25" customHeight="1" x14ac:dyDescent="0.25">
      <c r="B217" s="518"/>
      <c r="C217" s="313" t="s">
        <v>240</v>
      </c>
      <c r="D217" s="527"/>
    </row>
    <row r="218" spans="2:5" s="125" customFormat="1" ht="35.25" customHeight="1" x14ac:dyDescent="0.25">
      <c r="B218" s="518"/>
      <c r="C218" s="313" t="s">
        <v>241</v>
      </c>
      <c r="D218" s="527"/>
    </row>
    <row r="219" spans="2:5" s="125" customFormat="1" ht="35.25" customHeight="1" x14ac:dyDescent="0.25">
      <c r="B219" s="518"/>
      <c r="C219" s="315" t="s">
        <v>232</v>
      </c>
      <c r="D219" s="527"/>
    </row>
    <row r="220" spans="2:5" s="125" customFormat="1" ht="35.25" customHeight="1" x14ac:dyDescent="0.25">
      <c r="B220" s="518"/>
      <c r="C220" s="320" t="s">
        <v>260</v>
      </c>
      <c r="D220" s="527"/>
    </row>
    <row r="221" spans="2:5" s="125" customFormat="1" ht="35.25" customHeight="1" thickBot="1" x14ac:dyDescent="0.3">
      <c r="B221" s="519"/>
      <c r="C221" s="319" t="s">
        <v>113</v>
      </c>
      <c r="D221" s="528"/>
    </row>
    <row r="222" spans="2:5" s="125" customFormat="1" ht="87" customHeight="1" thickBot="1" x14ac:dyDescent="0.3">
      <c r="B222" s="324" t="s">
        <v>614</v>
      </c>
      <c r="C222" s="323" t="s">
        <v>721</v>
      </c>
      <c r="D222" s="384" t="s">
        <v>1311</v>
      </c>
    </row>
    <row r="223" spans="2:5" ht="15" customHeight="1" x14ac:dyDescent="0.25">
      <c r="E223" s="135"/>
    </row>
    <row r="224" spans="2:5" ht="15" customHeight="1" x14ac:dyDescent="0.25">
      <c r="E224" s="135"/>
    </row>
    <row r="225" spans="5:5" ht="15" customHeight="1" x14ac:dyDescent="0.25">
      <c r="E225" s="135"/>
    </row>
    <row r="226" spans="5:5" ht="15" customHeight="1" x14ac:dyDescent="0.25">
      <c r="E226" s="135"/>
    </row>
    <row r="227" spans="5:5" ht="15.75" customHeight="1" x14ac:dyDescent="0.25">
      <c r="E227" s="135"/>
    </row>
    <row r="228" spans="5:5" ht="15.75" customHeight="1" x14ac:dyDescent="0.25">
      <c r="E228" s="135"/>
    </row>
    <row r="229" spans="5:5" ht="15" customHeight="1" x14ac:dyDescent="0.25">
      <c r="E229" s="135"/>
    </row>
    <row r="230" spans="5:5" ht="15" customHeight="1" x14ac:dyDescent="0.25">
      <c r="E230" s="135"/>
    </row>
    <row r="231" spans="5:5" ht="15" customHeight="1" x14ac:dyDescent="0.25">
      <c r="E231" s="135"/>
    </row>
    <row r="232" spans="5:5" ht="15" customHeight="1" x14ac:dyDescent="0.25">
      <c r="E232" s="135"/>
    </row>
    <row r="233" spans="5:5" ht="15" customHeight="1" x14ac:dyDescent="0.25">
      <c r="E233" s="135"/>
    </row>
    <row r="234" spans="5:5" ht="15" customHeight="1" x14ac:dyDescent="0.25"/>
    <row r="235" spans="5:5" ht="15" customHeight="1" x14ac:dyDescent="0.25"/>
    <row r="236" spans="5:5" ht="15" customHeight="1" x14ac:dyDescent="0.25"/>
    <row r="237" spans="5:5" ht="15" customHeight="1" x14ac:dyDescent="0.25"/>
    <row r="238" spans="5:5" ht="15.75" customHeight="1" x14ac:dyDescent="0.25"/>
  </sheetData>
  <sortState ref="B3:H50">
    <sortCondition ref="B3:B50"/>
  </sortState>
  <mergeCells count="42">
    <mergeCell ref="B97:B101"/>
    <mergeCell ref="B102:B106"/>
    <mergeCell ref="B107:D107"/>
    <mergeCell ref="B108:B112"/>
    <mergeCell ref="B2:B9"/>
    <mergeCell ref="B18:B19"/>
    <mergeCell ref="C2:D5"/>
    <mergeCell ref="C6:D9"/>
    <mergeCell ref="D18:D19"/>
    <mergeCell ref="D12:D17"/>
    <mergeCell ref="B12:B17"/>
    <mergeCell ref="D133:D135"/>
    <mergeCell ref="D205:D221"/>
    <mergeCell ref="D148:D204"/>
    <mergeCell ref="D143:D146"/>
    <mergeCell ref="D136:D142"/>
    <mergeCell ref="B205:B221"/>
    <mergeCell ref="B143:B147"/>
    <mergeCell ref="B148:B204"/>
    <mergeCell ref="B133:B135"/>
    <mergeCell ref="B136:B142"/>
    <mergeCell ref="B20:D20"/>
    <mergeCell ref="B21:B25"/>
    <mergeCell ref="B26:B30"/>
    <mergeCell ref="B36:B40"/>
    <mergeCell ref="B41:B45"/>
    <mergeCell ref="B118:B122"/>
    <mergeCell ref="B123:B127"/>
    <mergeCell ref="B128:B132"/>
    <mergeCell ref="B113:B117"/>
    <mergeCell ref="B31:B35"/>
    <mergeCell ref="B46:B50"/>
    <mergeCell ref="B51:B55"/>
    <mergeCell ref="B56:B60"/>
    <mergeCell ref="B61:B65"/>
    <mergeCell ref="B66:D66"/>
    <mergeCell ref="B67:B71"/>
    <mergeCell ref="B72:B76"/>
    <mergeCell ref="B77:B81"/>
    <mergeCell ref="B82:B86"/>
    <mergeCell ref="B87:B91"/>
    <mergeCell ref="B92:B96"/>
  </mergeCells>
  <pageMargins left="0.7" right="0.7" top="0.75" bottom="0.75" header="0.3" footer="0.3"/>
  <pageSetup orientation="portrait" verticalDpi="36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104"/>
  <sheetViews>
    <sheetView showGridLines="0" topLeftCell="J1" zoomScale="70" zoomScaleNormal="70" workbookViewId="0">
      <pane ySplit="12" topLeftCell="A76" activePane="bottomLeft" state="frozen"/>
      <selection activeCell="D1" sqref="D1"/>
      <selection pane="bottomLeft" activeCell="M77" sqref="M77"/>
    </sheetView>
  </sheetViews>
  <sheetFormatPr baseColWidth="10" defaultRowHeight="15" x14ac:dyDescent="0.25"/>
  <cols>
    <col min="1" max="1" width="3.28515625" customWidth="1"/>
    <col min="2" max="2" width="15.5703125" customWidth="1"/>
    <col min="3" max="3" width="22.5703125" customWidth="1"/>
    <col min="4" max="4" width="37.5703125" style="1" customWidth="1"/>
    <col min="5" max="5" width="37.5703125" customWidth="1"/>
    <col min="6" max="6" width="15.7109375" style="25" customWidth="1"/>
    <col min="7" max="7" width="30.42578125" style="1" customWidth="1"/>
    <col min="8" max="8" width="30.85546875" style="126" customWidth="1"/>
    <col min="9" max="11" width="72.5703125" customWidth="1"/>
    <col min="12" max="12" width="22.42578125" style="126" customWidth="1"/>
    <col min="13" max="13" width="72.5703125" customWidth="1"/>
    <col min="14" max="21" width="11.42578125" hidden="1" customWidth="1"/>
  </cols>
  <sheetData>
    <row r="1" spans="2:19" ht="15.75" thickBot="1" x14ac:dyDescent="0.3">
      <c r="B1" s="4"/>
      <c r="C1" s="4"/>
    </row>
    <row r="2" spans="2:19" ht="15" customHeight="1" thickBot="1" x14ac:dyDescent="0.3">
      <c r="B2" s="552" t="s">
        <v>182</v>
      </c>
      <c r="C2" s="552"/>
      <c r="D2" s="554" t="s">
        <v>1281</v>
      </c>
      <c r="E2" s="554"/>
      <c r="F2" s="554"/>
      <c r="G2" s="554"/>
      <c r="H2" s="554"/>
      <c r="I2" s="554"/>
      <c r="J2" s="554"/>
      <c r="K2" s="554"/>
      <c r="L2" s="553"/>
      <c r="M2" s="553"/>
    </row>
    <row r="3" spans="2:19" ht="15.75" thickBot="1" x14ac:dyDescent="0.3">
      <c r="B3" s="552"/>
      <c r="C3" s="552"/>
      <c r="D3" s="554"/>
      <c r="E3" s="554"/>
      <c r="F3" s="554"/>
      <c r="G3" s="554"/>
      <c r="H3" s="554"/>
      <c r="I3" s="554"/>
      <c r="J3" s="554"/>
      <c r="K3" s="554"/>
      <c r="L3" s="553"/>
      <c r="M3" s="553"/>
    </row>
    <row r="4" spans="2:19" ht="15.75" thickBot="1" x14ac:dyDescent="0.3">
      <c r="B4" s="552"/>
      <c r="C4" s="552"/>
      <c r="D4" s="554"/>
      <c r="E4" s="554"/>
      <c r="F4" s="554"/>
      <c r="G4" s="554"/>
      <c r="H4" s="554"/>
      <c r="I4" s="554"/>
      <c r="J4" s="554"/>
      <c r="K4" s="554"/>
      <c r="L4" s="553"/>
      <c r="M4" s="553"/>
    </row>
    <row r="5" spans="2:19" ht="12" customHeight="1" thickBot="1" x14ac:dyDescent="0.3">
      <c r="B5" s="552"/>
      <c r="C5" s="552"/>
      <c r="D5" s="554"/>
      <c r="E5" s="554"/>
      <c r="F5" s="554"/>
      <c r="G5" s="554"/>
      <c r="H5" s="554"/>
      <c r="I5" s="554"/>
      <c r="J5" s="554"/>
      <c r="K5" s="554"/>
      <c r="L5" s="553"/>
      <c r="M5" s="553"/>
    </row>
    <row r="6" spans="2:19" ht="15.75" thickBot="1" x14ac:dyDescent="0.3">
      <c r="B6" s="552"/>
      <c r="C6" s="552"/>
      <c r="D6" s="555" t="str">
        <f>PORTADA!D10</f>
        <v>GOBERNACION DEL TOLIMA</v>
      </c>
      <c r="E6" s="555"/>
      <c r="F6" s="555"/>
      <c r="G6" s="555"/>
      <c r="H6" s="555"/>
      <c r="I6" s="555"/>
      <c r="J6" s="555"/>
      <c r="K6" s="555"/>
      <c r="L6" s="553"/>
      <c r="M6" s="553"/>
    </row>
    <row r="7" spans="2:19" ht="7.5" customHeight="1" thickBot="1" x14ac:dyDescent="0.3">
      <c r="B7" s="552"/>
      <c r="C7" s="552"/>
      <c r="D7" s="555"/>
      <c r="E7" s="555"/>
      <c r="F7" s="555"/>
      <c r="G7" s="555"/>
      <c r="H7" s="555"/>
      <c r="I7" s="555"/>
      <c r="J7" s="555"/>
      <c r="K7" s="555"/>
      <c r="L7" s="553"/>
      <c r="M7" s="553"/>
    </row>
    <row r="8" spans="2:19" ht="15.75" thickBot="1" x14ac:dyDescent="0.3">
      <c r="B8" s="552"/>
      <c r="C8" s="552"/>
      <c r="D8" s="555"/>
      <c r="E8" s="555"/>
      <c r="F8" s="555"/>
      <c r="G8" s="555"/>
      <c r="H8" s="555"/>
      <c r="I8" s="555"/>
      <c r="J8" s="555"/>
      <c r="K8" s="555"/>
      <c r="L8" s="553"/>
      <c r="M8" s="553"/>
    </row>
    <row r="9" spans="2:19" ht="15.75" thickBot="1" x14ac:dyDescent="0.3">
      <c r="B9" s="552"/>
      <c r="C9" s="552"/>
      <c r="D9" s="555"/>
      <c r="E9" s="555"/>
      <c r="F9" s="555"/>
      <c r="G9" s="555"/>
      <c r="H9" s="555"/>
      <c r="I9" s="555"/>
      <c r="J9" s="555"/>
      <c r="K9" s="555"/>
      <c r="L9" s="553"/>
      <c r="M9" s="553"/>
    </row>
    <row r="10" spans="2:19" x14ac:dyDescent="0.25">
      <c r="B10" s="4"/>
      <c r="C10" s="4"/>
    </row>
    <row r="11" spans="2:19" s="162" customFormat="1" ht="36.75" customHeight="1" x14ac:dyDescent="0.3">
      <c r="B11" s="164" t="s">
        <v>787</v>
      </c>
      <c r="C11" s="163" t="s">
        <v>196</v>
      </c>
      <c r="D11" s="163" t="s">
        <v>2</v>
      </c>
      <c r="E11" s="163" t="s">
        <v>3</v>
      </c>
      <c r="F11" s="164" t="s">
        <v>16</v>
      </c>
      <c r="G11" s="164" t="s">
        <v>1070</v>
      </c>
      <c r="H11" s="164" t="s">
        <v>769</v>
      </c>
      <c r="I11" s="164" t="s">
        <v>1</v>
      </c>
      <c r="J11" s="164" t="s">
        <v>4</v>
      </c>
      <c r="K11" s="164" t="s">
        <v>6</v>
      </c>
      <c r="L11" s="164" t="s">
        <v>25</v>
      </c>
      <c r="M11" s="165" t="s">
        <v>1067</v>
      </c>
      <c r="S11" s="162">
        <v>0</v>
      </c>
    </row>
    <row r="12" spans="2:19" ht="28.5" customHeight="1" x14ac:dyDescent="0.25">
      <c r="B12" s="166" t="s">
        <v>825</v>
      </c>
      <c r="C12" s="148"/>
      <c r="D12" s="148"/>
      <c r="E12" s="148"/>
      <c r="F12" s="149"/>
      <c r="G12" s="148"/>
      <c r="H12" s="149"/>
      <c r="I12" s="159"/>
      <c r="J12" s="148"/>
      <c r="K12" s="148"/>
      <c r="L12" s="149"/>
      <c r="M12" s="27"/>
      <c r="S12">
        <v>20</v>
      </c>
    </row>
    <row r="13" spans="2:19" s="2" customFormat="1" ht="45" customHeight="1" x14ac:dyDescent="0.25">
      <c r="B13" s="143" t="s">
        <v>1072</v>
      </c>
      <c r="C13" s="138" t="s">
        <v>244</v>
      </c>
      <c r="D13" s="138" t="s">
        <v>17</v>
      </c>
      <c r="E13" s="138" t="s">
        <v>5</v>
      </c>
      <c r="F13" s="143" t="s">
        <v>18</v>
      </c>
      <c r="G13" s="138" t="s">
        <v>54</v>
      </c>
      <c r="H13" s="143"/>
      <c r="I13" s="160"/>
      <c r="J13" s="138"/>
      <c r="K13" s="138"/>
      <c r="L13" s="167">
        <v>20</v>
      </c>
      <c r="M13" s="26"/>
      <c r="S13" s="32">
        <v>40</v>
      </c>
    </row>
    <row r="14" spans="2:19" ht="75" x14ac:dyDescent="0.3">
      <c r="B14" s="129" t="s">
        <v>1073</v>
      </c>
      <c r="C14" s="142" t="s">
        <v>919</v>
      </c>
      <c r="D14" s="142" t="s">
        <v>23</v>
      </c>
      <c r="E14" s="142" t="s">
        <v>1247</v>
      </c>
      <c r="F14" s="129" t="s">
        <v>19</v>
      </c>
      <c r="G14" s="142" t="s">
        <v>1013</v>
      </c>
      <c r="H14" s="129" t="s">
        <v>607</v>
      </c>
      <c r="I14" s="550" t="s">
        <v>1274</v>
      </c>
      <c r="J14" s="556" t="s">
        <v>1320</v>
      </c>
      <c r="K14" s="142"/>
      <c r="L14" s="129">
        <v>0</v>
      </c>
      <c r="M14" s="15"/>
      <c r="P14" s="13"/>
      <c r="S14">
        <v>60</v>
      </c>
    </row>
    <row r="15" spans="2:19" ht="212.25" customHeight="1" x14ac:dyDescent="0.25">
      <c r="B15" s="129" t="s">
        <v>1074</v>
      </c>
      <c r="C15" s="142" t="s">
        <v>244</v>
      </c>
      <c r="D15" s="142" t="s">
        <v>12</v>
      </c>
      <c r="E15" s="142" t="s">
        <v>20</v>
      </c>
      <c r="F15" s="129" t="s">
        <v>21</v>
      </c>
      <c r="G15" s="142" t="s">
        <v>1000</v>
      </c>
      <c r="H15" s="129"/>
      <c r="I15" s="551"/>
      <c r="J15" s="557"/>
      <c r="K15" s="142"/>
      <c r="L15" s="129">
        <v>20</v>
      </c>
      <c r="M15" s="353" t="s">
        <v>1317</v>
      </c>
      <c r="S15">
        <v>80</v>
      </c>
    </row>
    <row r="16" spans="2:19" ht="28.5" customHeight="1" x14ac:dyDescent="0.25">
      <c r="B16" s="166" t="s">
        <v>826</v>
      </c>
      <c r="C16" s="148"/>
      <c r="D16" s="148"/>
      <c r="E16" s="148"/>
      <c r="F16" s="149"/>
      <c r="G16" s="148"/>
      <c r="H16" s="149"/>
      <c r="I16" s="159"/>
      <c r="J16" s="148"/>
      <c r="K16" s="148"/>
      <c r="L16" s="149"/>
      <c r="M16" s="171"/>
      <c r="S16" s="5">
        <v>100</v>
      </c>
    </row>
    <row r="17" spans="2:19" s="2" customFormat="1" ht="90" x14ac:dyDescent="0.25">
      <c r="B17" s="143" t="s">
        <v>26</v>
      </c>
      <c r="C17" s="138" t="s">
        <v>244</v>
      </c>
      <c r="D17" s="138" t="s">
        <v>27</v>
      </c>
      <c r="E17" s="138" t="s">
        <v>1199</v>
      </c>
      <c r="F17" s="143" t="s">
        <v>28</v>
      </c>
      <c r="G17" s="138"/>
      <c r="H17" s="143"/>
      <c r="I17" s="123"/>
      <c r="J17" s="326"/>
      <c r="K17" s="138"/>
      <c r="L17" s="167"/>
      <c r="M17" s="138"/>
      <c r="S17" s="2">
        <v>100</v>
      </c>
    </row>
    <row r="18" spans="2:19" ht="60" x14ac:dyDescent="0.25">
      <c r="B18" s="128" t="s">
        <v>1075</v>
      </c>
      <c r="C18" s="139" t="s">
        <v>244</v>
      </c>
      <c r="D18" s="139" t="s">
        <v>13</v>
      </c>
      <c r="E18" s="139" t="s">
        <v>1222</v>
      </c>
      <c r="F18" s="128" t="s">
        <v>132</v>
      </c>
      <c r="G18" s="139" t="s">
        <v>1015</v>
      </c>
      <c r="H18" s="128"/>
      <c r="I18" s="120"/>
      <c r="J18" s="141"/>
      <c r="K18" s="139"/>
      <c r="L18" s="168">
        <v>20</v>
      </c>
      <c r="M18" s="128" t="s">
        <v>1322</v>
      </c>
    </row>
    <row r="19" spans="2:19" ht="384.75" customHeight="1" x14ac:dyDescent="0.25">
      <c r="B19" s="129" t="s">
        <v>1076</v>
      </c>
      <c r="C19" s="142" t="s">
        <v>244</v>
      </c>
      <c r="D19" s="142" t="s">
        <v>33</v>
      </c>
      <c r="E19" s="142" t="s">
        <v>43</v>
      </c>
      <c r="F19" s="129" t="s">
        <v>133</v>
      </c>
      <c r="G19" s="142" t="s">
        <v>22</v>
      </c>
      <c r="H19" s="129" t="s">
        <v>667</v>
      </c>
      <c r="I19" s="119" t="s">
        <v>1238</v>
      </c>
      <c r="J19" s="145" t="s">
        <v>1321</v>
      </c>
      <c r="K19" s="141"/>
      <c r="L19" s="129">
        <v>20</v>
      </c>
      <c r="M19" s="353" t="s">
        <v>1323</v>
      </c>
    </row>
    <row r="20" spans="2:19" ht="370.5" customHeight="1" x14ac:dyDescent="0.25">
      <c r="B20" s="129" t="s">
        <v>1077</v>
      </c>
      <c r="C20" s="142" t="s">
        <v>244</v>
      </c>
      <c r="D20" s="142" t="s">
        <v>29</v>
      </c>
      <c r="E20" s="142" t="s">
        <v>42</v>
      </c>
      <c r="F20" s="129" t="s">
        <v>134</v>
      </c>
      <c r="G20" s="142"/>
      <c r="H20" s="129" t="s">
        <v>673</v>
      </c>
      <c r="I20" s="119" t="s">
        <v>46</v>
      </c>
      <c r="J20" s="141"/>
      <c r="K20" s="141"/>
      <c r="L20" s="129">
        <v>20</v>
      </c>
      <c r="M20" s="15" t="s">
        <v>1324</v>
      </c>
    </row>
    <row r="21" spans="2:19" ht="212.25" customHeight="1" x14ac:dyDescent="0.25">
      <c r="B21" s="129" t="s">
        <v>1078</v>
      </c>
      <c r="C21" s="142" t="s">
        <v>244</v>
      </c>
      <c r="D21" s="142" t="s">
        <v>30</v>
      </c>
      <c r="E21" s="142" t="s">
        <v>44</v>
      </c>
      <c r="F21" s="129" t="s">
        <v>135</v>
      </c>
      <c r="G21" s="142"/>
      <c r="H21" s="129" t="s">
        <v>670</v>
      </c>
      <c r="I21" s="119" t="s">
        <v>672</v>
      </c>
      <c r="J21" s="141"/>
      <c r="K21" s="141"/>
      <c r="L21" s="129">
        <v>20</v>
      </c>
      <c r="M21" s="15" t="s">
        <v>1328</v>
      </c>
    </row>
    <row r="22" spans="2:19" ht="210.75" customHeight="1" x14ac:dyDescent="0.25">
      <c r="B22" s="129" t="s">
        <v>1079</v>
      </c>
      <c r="C22" s="142" t="s">
        <v>244</v>
      </c>
      <c r="D22" s="142" t="s">
        <v>31</v>
      </c>
      <c r="E22" s="142" t="s">
        <v>1223</v>
      </c>
      <c r="F22" s="129" t="s">
        <v>136</v>
      </c>
      <c r="G22" s="142"/>
      <c r="H22" s="129" t="s">
        <v>613</v>
      </c>
      <c r="I22" s="119" t="s">
        <v>47</v>
      </c>
      <c r="J22" s="141"/>
      <c r="K22" s="141"/>
      <c r="L22" s="129">
        <v>20</v>
      </c>
      <c r="M22" s="353" t="s">
        <v>1325</v>
      </c>
    </row>
    <row r="23" spans="2:19" ht="229.5" customHeight="1" x14ac:dyDescent="0.25">
      <c r="B23" s="129" t="s">
        <v>1080</v>
      </c>
      <c r="C23" s="142" t="s">
        <v>244</v>
      </c>
      <c r="D23" s="142" t="s">
        <v>32</v>
      </c>
      <c r="E23" s="142" t="s">
        <v>45</v>
      </c>
      <c r="F23" s="129" t="s">
        <v>137</v>
      </c>
      <c r="G23" s="142"/>
      <c r="H23" s="129" t="s">
        <v>674</v>
      </c>
      <c r="I23" s="119" t="s">
        <v>48</v>
      </c>
      <c r="J23" s="141"/>
      <c r="K23" s="141"/>
      <c r="L23" s="129">
        <v>20</v>
      </c>
      <c r="M23" s="354" t="s">
        <v>1326</v>
      </c>
    </row>
    <row r="24" spans="2:19" ht="30" x14ac:dyDescent="0.25">
      <c r="B24" s="128" t="s">
        <v>1081</v>
      </c>
      <c r="C24" s="142" t="s">
        <v>244</v>
      </c>
      <c r="D24" s="139" t="s">
        <v>49</v>
      </c>
      <c r="E24" s="139" t="s">
        <v>50</v>
      </c>
      <c r="F24" s="128" t="s">
        <v>140</v>
      </c>
      <c r="G24" s="139" t="s">
        <v>1014</v>
      </c>
      <c r="H24" s="128"/>
      <c r="I24" s="120"/>
      <c r="J24" s="140"/>
      <c r="K24" s="139"/>
      <c r="L24" s="168"/>
      <c r="M24" s="139"/>
    </row>
    <row r="25" spans="2:19" ht="398.25" customHeight="1" x14ac:dyDescent="0.25">
      <c r="B25" s="150" t="s">
        <v>1082</v>
      </c>
      <c r="C25" s="142" t="s">
        <v>244</v>
      </c>
      <c r="D25" s="142" t="s">
        <v>51</v>
      </c>
      <c r="E25" s="142" t="s">
        <v>52</v>
      </c>
      <c r="F25" s="129" t="s">
        <v>144</v>
      </c>
      <c r="G25" s="151"/>
      <c r="H25" s="152"/>
      <c r="I25" s="119" t="s">
        <v>1224</v>
      </c>
      <c r="J25" s="141"/>
      <c r="K25" s="142"/>
      <c r="L25" s="129">
        <v>20</v>
      </c>
      <c r="M25" s="353" t="s">
        <v>1329</v>
      </c>
    </row>
    <row r="26" spans="2:19" ht="409.5" x14ac:dyDescent="0.25">
      <c r="B26" s="150" t="s">
        <v>1112</v>
      </c>
      <c r="C26" s="153" t="s">
        <v>198</v>
      </c>
      <c r="D26" s="142" t="s">
        <v>15</v>
      </c>
      <c r="E26" s="142" t="s">
        <v>53</v>
      </c>
      <c r="F26" s="129" t="s">
        <v>145</v>
      </c>
      <c r="G26" s="151"/>
      <c r="H26" s="129" t="s">
        <v>621</v>
      </c>
      <c r="I26" s="119" t="s">
        <v>1225</v>
      </c>
      <c r="J26" s="145"/>
      <c r="K26" s="142"/>
      <c r="L26" s="129">
        <v>0</v>
      </c>
      <c r="M26" s="145" t="s">
        <v>1327</v>
      </c>
    </row>
    <row r="27" spans="2:19" ht="28.5" customHeight="1" x14ac:dyDescent="0.25">
      <c r="B27" s="166" t="s">
        <v>178</v>
      </c>
      <c r="C27" s="148"/>
      <c r="D27" s="148"/>
      <c r="E27" s="148"/>
      <c r="F27" s="149"/>
      <c r="G27" s="148"/>
      <c r="H27" s="149"/>
      <c r="I27" s="159"/>
      <c r="J27" s="148"/>
      <c r="K27" s="148"/>
      <c r="L27" s="149"/>
      <c r="M27" s="171"/>
    </row>
    <row r="28" spans="2:19" ht="26.25" customHeight="1" x14ac:dyDescent="0.25">
      <c r="B28" s="143" t="s">
        <v>1083</v>
      </c>
      <c r="C28" s="138" t="s">
        <v>827</v>
      </c>
      <c r="D28" s="138" t="s">
        <v>178</v>
      </c>
      <c r="E28" s="138"/>
      <c r="F28" s="143" t="s">
        <v>830</v>
      </c>
      <c r="G28" s="138"/>
      <c r="H28" s="154"/>
      <c r="I28" s="161"/>
      <c r="J28" s="141"/>
      <c r="K28" s="155"/>
      <c r="L28" s="169"/>
      <c r="M28" s="173"/>
    </row>
    <row r="29" spans="2:19" s="2" customFormat="1" ht="60" x14ac:dyDescent="0.25">
      <c r="B29" s="128" t="s">
        <v>1084</v>
      </c>
      <c r="C29" s="139" t="s">
        <v>244</v>
      </c>
      <c r="D29" s="139" t="s">
        <v>55</v>
      </c>
      <c r="E29" s="139" t="s">
        <v>56</v>
      </c>
      <c r="F29" s="128" t="s">
        <v>64</v>
      </c>
      <c r="G29" s="139" t="s">
        <v>1016</v>
      </c>
      <c r="H29" s="128"/>
      <c r="I29" s="120"/>
      <c r="J29" s="140"/>
      <c r="K29" s="139"/>
      <c r="L29" s="130"/>
      <c r="M29" s="139"/>
    </row>
    <row r="30" spans="2:19" ht="312" x14ac:dyDescent="0.25">
      <c r="B30" s="129" t="s">
        <v>1113</v>
      </c>
      <c r="C30" s="142" t="s">
        <v>245</v>
      </c>
      <c r="D30" s="142" t="s">
        <v>57</v>
      </c>
      <c r="E30" s="142" t="s">
        <v>59</v>
      </c>
      <c r="F30" s="129" t="s">
        <v>62</v>
      </c>
      <c r="G30" s="142"/>
      <c r="H30" s="129" t="s">
        <v>646</v>
      </c>
      <c r="I30" s="119" t="s">
        <v>65</v>
      </c>
      <c r="J30" s="142"/>
      <c r="K30" s="142"/>
      <c r="L30" s="129">
        <v>20</v>
      </c>
      <c r="M30" s="353" t="s">
        <v>1330</v>
      </c>
    </row>
    <row r="31" spans="2:19" ht="394.5" customHeight="1" x14ac:dyDescent="0.25">
      <c r="B31" s="129" t="s">
        <v>1114</v>
      </c>
      <c r="C31" s="142" t="s">
        <v>245</v>
      </c>
      <c r="D31" s="142" t="s">
        <v>58</v>
      </c>
      <c r="E31" s="142" t="s">
        <v>60</v>
      </c>
      <c r="F31" s="129" t="s">
        <v>63</v>
      </c>
      <c r="G31" s="142"/>
      <c r="H31" s="129" t="s">
        <v>625</v>
      </c>
      <c r="I31" s="119"/>
      <c r="J31" s="142"/>
      <c r="K31" s="142"/>
      <c r="L31" s="129">
        <v>0</v>
      </c>
      <c r="M31" s="142"/>
    </row>
    <row r="32" spans="2:19" s="2" customFormat="1" ht="60" x14ac:dyDescent="0.25">
      <c r="B32" s="128" t="s">
        <v>1085</v>
      </c>
      <c r="C32" s="139" t="s">
        <v>828</v>
      </c>
      <c r="D32" s="139" t="s">
        <v>61</v>
      </c>
      <c r="E32" s="139" t="s">
        <v>66</v>
      </c>
      <c r="F32" s="128" t="s">
        <v>63</v>
      </c>
      <c r="G32" s="139" t="s">
        <v>1016</v>
      </c>
      <c r="H32" s="128"/>
      <c r="I32" s="120"/>
      <c r="J32" s="140" t="s">
        <v>1276</v>
      </c>
      <c r="L32" s="130">
        <v>20</v>
      </c>
      <c r="M32" s="139" t="s">
        <v>1331</v>
      </c>
    </row>
    <row r="33" spans="2:13" ht="259.5" customHeight="1" x14ac:dyDescent="0.25">
      <c r="B33" s="129" t="s">
        <v>1086</v>
      </c>
      <c r="C33" s="142" t="s">
        <v>244</v>
      </c>
      <c r="D33" s="142" t="s">
        <v>14</v>
      </c>
      <c r="E33" s="142" t="s">
        <v>72</v>
      </c>
      <c r="F33" s="129" t="s">
        <v>69</v>
      </c>
      <c r="G33" s="142"/>
      <c r="H33" s="129" t="s">
        <v>608</v>
      </c>
      <c r="I33" s="119" t="s">
        <v>609</v>
      </c>
      <c r="J33" s="141"/>
      <c r="K33" s="141"/>
      <c r="L33" s="129">
        <v>20</v>
      </c>
      <c r="M33" s="15" t="s">
        <v>1332</v>
      </c>
    </row>
    <row r="34" spans="2:13" ht="401.25" customHeight="1" x14ac:dyDescent="0.25">
      <c r="B34" s="129" t="s">
        <v>1087</v>
      </c>
      <c r="C34" s="142" t="s">
        <v>920</v>
      </c>
      <c r="D34" s="142" t="s">
        <v>67</v>
      </c>
      <c r="E34" s="142" t="s">
        <v>73</v>
      </c>
      <c r="F34" s="129" t="s">
        <v>70</v>
      </c>
      <c r="G34" s="142" t="s">
        <v>1012</v>
      </c>
      <c r="H34" s="129" t="s">
        <v>623</v>
      </c>
      <c r="I34" s="352" t="s">
        <v>1239</v>
      </c>
      <c r="J34" s="141"/>
      <c r="K34" s="141"/>
      <c r="L34" s="129">
        <v>20</v>
      </c>
      <c r="M34" s="15" t="s">
        <v>1333</v>
      </c>
    </row>
    <row r="35" spans="2:13" ht="232.5" customHeight="1" x14ac:dyDescent="0.25">
      <c r="B35" s="129" t="s">
        <v>1088</v>
      </c>
      <c r="C35" s="142" t="s">
        <v>244</v>
      </c>
      <c r="D35" s="142" t="s">
        <v>68</v>
      </c>
      <c r="E35" s="142" t="s">
        <v>74</v>
      </c>
      <c r="F35" s="129" t="s">
        <v>71</v>
      </c>
      <c r="G35" s="142"/>
      <c r="H35" s="129"/>
      <c r="I35" s="119" t="s">
        <v>75</v>
      </c>
      <c r="J35" s="141"/>
      <c r="K35" s="141"/>
      <c r="L35" s="129">
        <v>20</v>
      </c>
      <c r="M35" s="15" t="s">
        <v>1334</v>
      </c>
    </row>
    <row r="36" spans="2:13" s="2" customFormat="1" ht="29.25" customHeight="1" x14ac:dyDescent="0.25">
      <c r="B36" s="128" t="s">
        <v>1089</v>
      </c>
      <c r="C36" s="139" t="s">
        <v>244</v>
      </c>
      <c r="D36" s="139" t="s">
        <v>76</v>
      </c>
      <c r="E36" s="139" t="s">
        <v>166</v>
      </c>
      <c r="F36" s="128" t="s">
        <v>77</v>
      </c>
      <c r="G36" s="139" t="s">
        <v>1016</v>
      </c>
      <c r="H36" s="128"/>
      <c r="I36" s="120"/>
      <c r="J36" s="140"/>
      <c r="K36" s="139"/>
      <c r="L36" s="130">
        <v>20</v>
      </c>
      <c r="M36" s="139"/>
    </row>
    <row r="37" spans="2:13" ht="105" x14ac:dyDescent="0.25">
      <c r="B37" s="129" t="s">
        <v>1090</v>
      </c>
      <c r="C37" s="142" t="s">
        <v>244</v>
      </c>
      <c r="D37" s="142" t="s">
        <v>78</v>
      </c>
      <c r="E37" s="142" t="s">
        <v>80</v>
      </c>
      <c r="F37" s="129" t="s">
        <v>79</v>
      </c>
      <c r="G37" s="142"/>
      <c r="H37" s="129" t="s">
        <v>646</v>
      </c>
      <c r="I37" s="119" t="s">
        <v>1240</v>
      </c>
      <c r="J37" s="141"/>
      <c r="K37" s="142"/>
      <c r="L37" s="129">
        <v>0</v>
      </c>
      <c r="M37" s="15"/>
    </row>
    <row r="38" spans="2:13" ht="28.5" customHeight="1" x14ac:dyDescent="0.25">
      <c r="B38" s="166" t="s">
        <v>81</v>
      </c>
      <c r="C38" s="148"/>
      <c r="D38" s="148"/>
      <c r="E38" s="148"/>
      <c r="F38" s="149"/>
      <c r="G38" s="148"/>
      <c r="H38" s="149"/>
      <c r="I38" s="159"/>
      <c r="J38" s="148"/>
      <c r="K38" s="148"/>
      <c r="L38" s="149"/>
      <c r="M38" s="171"/>
    </row>
    <row r="39" spans="2:13" x14ac:dyDescent="0.25">
      <c r="B39" s="143" t="s">
        <v>1091</v>
      </c>
      <c r="C39" s="138" t="s">
        <v>244</v>
      </c>
      <c r="D39" s="138" t="s">
        <v>81</v>
      </c>
      <c r="E39" s="138"/>
      <c r="F39" s="143" t="s">
        <v>901</v>
      </c>
      <c r="G39" s="138"/>
      <c r="H39" s="154"/>
      <c r="I39" s="161"/>
      <c r="J39" s="327"/>
      <c r="K39" s="155"/>
      <c r="L39" s="169"/>
      <c r="M39" s="173"/>
    </row>
    <row r="40" spans="2:13" s="2" customFormat="1" ht="45" x14ac:dyDescent="0.25">
      <c r="B40" s="128" t="s">
        <v>1092</v>
      </c>
      <c r="C40" s="139" t="s">
        <v>244</v>
      </c>
      <c r="D40" s="139" t="s">
        <v>90</v>
      </c>
      <c r="E40" s="139" t="s">
        <v>92</v>
      </c>
      <c r="F40" s="128" t="s">
        <v>91</v>
      </c>
      <c r="G40" s="139" t="s">
        <v>1014</v>
      </c>
      <c r="H40" s="128"/>
      <c r="I40" s="120" t="s">
        <v>97</v>
      </c>
      <c r="J40" s="141"/>
      <c r="K40" s="139"/>
      <c r="L40" s="130">
        <v>40</v>
      </c>
      <c r="M40" s="139" t="s">
        <v>1335</v>
      </c>
    </row>
    <row r="41" spans="2:13" ht="365.25" customHeight="1" x14ac:dyDescent="0.25">
      <c r="B41" s="129" t="s">
        <v>1093</v>
      </c>
      <c r="C41" s="142" t="s">
        <v>244</v>
      </c>
      <c r="D41" s="142" t="s">
        <v>82</v>
      </c>
      <c r="E41" s="142" t="s">
        <v>93</v>
      </c>
      <c r="F41" s="129" t="s">
        <v>86</v>
      </c>
      <c r="G41" s="156" t="s">
        <v>1010</v>
      </c>
      <c r="H41" s="129" t="s">
        <v>604</v>
      </c>
      <c r="I41" s="119" t="s">
        <v>1241</v>
      </c>
      <c r="J41" s="141" t="s">
        <v>1337</v>
      </c>
      <c r="K41" s="141"/>
      <c r="L41" s="129">
        <v>20</v>
      </c>
      <c r="M41" s="15" t="s">
        <v>1336</v>
      </c>
    </row>
    <row r="42" spans="2:13" ht="216.75" customHeight="1" x14ac:dyDescent="0.25">
      <c r="B42" s="129" t="s">
        <v>1094</v>
      </c>
      <c r="C42" s="142" t="s">
        <v>244</v>
      </c>
      <c r="D42" s="142" t="s">
        <v>83</v>
      </c>
      <c r="E42" s="142" t="s">
        <v>94</v>
      </c>
      <c r="F42" s="129" t="s">
        <v>87</v>
      </c>
      <c r="G42" s="142"/>
      <c r="H42" s="129" t="s">
        <v>601</v>
      </c>
      <c r="I42" s="119" t="s">
        <v>96</v>
      </c>
      <c r="J42" s="141"/>
      <c r="K42" s="141"/>
      <c r="L42" s="129">
        <v>20</v>
      </c>
      <c r="M42" s="15" t="s">
        <v>1338</v>
      </c>
    </row>
    <row r="43" spans="2:13" ht="287.25" customHeight="1" x14ac:dyDescent="0.25">
      <c r="B43" s="129" t="s">
        <v>1095</v>
      </c>
      <c r="C43" s="142" t="s">
        <v>244</v>
      </c>
      <c r="D43" s="142" t="s">
        <v>84</v>
      </c>
      <c r="E43" s="142" t="s">
        <v>95</v>
      </c>
      <c r="F43" s="129" t="s">
        <v>88</v>
      </c>
      <c r="G43" s="142"/>
      <c r="H43" s="129"/>
      <c r="I43" s="119" t="s">
        <v>98</v>
      </c>
      <c r="J43" s="141"/>
      <c r="K43" s="141"/>
      <c r="L43" s="129">
        <v>20</v>
      </c>
      <c r="M43" s="15" t="s">
        <v>1339</v>
      </c>
    </row>
    <row r="44" spans="2:13" ht="168" x14ac:dyDescent="0.25">
      <c r="B44" s="129" t="s">
        <v>1096</v>
      </c>
      <c r="C44" s="142" t="s">
        <v>244</v>
      </c>
      <c r="D44" s="142" t="s">
        <v>85</v>
      </c>
      <c r="E44" s="142" t="s">
        <v>1242</v>
      </c>
      <c r="F44" s="129" t="s">
        <v>89</v>
      </c>
      <c r="G44" s="142"/>
      <c r="H44" s="129" t="s">
        <v>647</v>
      </c>
      <c r="I44" s="119" t="s">
        <v>99</v>
      </c>
      <c r="J44" s="141"/>
      <c r="K44" s="141"/>
      <c r="L44" s="129">
        <v>20</v>
      </c>
      <c r="M44" s="15" t="s">
        <v>1340</v>
      </c>
    </row>
    <row r="45" spans="2:13" s="2" customFormat="1" ht="60" x14ac:dyDescent="0.25">
      <c r="B45" s="128" t="s">
        <v>1097</v>
      </c>
      <c r="C45" s="139" t="s">
        <v>244</v>
      </c>
      <c r="D45" s="139" t="s">
        <v>109</v>
      </c>
      <c r="E45" s="139" t="s">
        <v>149</v>
      </c>
      <c r="F45" s="128" t="s">
        <v>100</v>
      </c>
      <c r="G45" s="157"/>
      <c r="H45" s="128"/>
      <c r="I45" s="120"/>
      <c r="J45" s="141"/>
      <c r="K45" s="139"/>
      <c r="L45" s="130">
        <v>20</v>
      </c>
      <c r="M45" s="139" t="s">
        <v>1341</v>
      </c>
    </row>
    <row r="46" spans="2:13" ht="297.75" customHeight="1" x14ac:dyDescent="0.25">
      <c r="B46" s="129" t="s">
        <v>1098</v>
      </c>
      <c r="C46" s="142" t="s">
        <v>244</v>
      </c>
      <c r="D46" s="142" t="s">
        <v>150</v>
      </c>
      <c r="E46" s="142" t="s">
        <v>165</v>
      </c>
      <c r="F46" s="129" t="s">
        <v>153</v>
      </c>
      <c r="G46" s="158" t="s">
        <v>1011</v>
      </c>
      <c r="H46" s="129"/>
      <c r="I46" s="119" t="s">
        <v>168</v>
      </c>
      <c r="J46" s="141"/>
      <c r="K46" s="141"/>
      <c r="L46" s="129">
        <v>20</v>
      </c>
      <c r="M46" s="15" t="s">
        <v>1342</v>
      </c>
    </row>
    <row r="47" spans="2:13" ht="143.25" customHeight="1" x14ac:dyDescent="0.25">
      <c r="B47" s="129" t="s">
        <v>1099</v>
      </c>
      <c r="C47" s="142" t="s">
        <v>244</v>
      </c>
      <c r="D47" s="142" t="s">
        <v>151</v>
      </c>
      <c r="E47" s="142"/>
      <c r="F47" s="129" t="s">
        <v>154</v>
      </c>
      <c r="G47" s="158"/>
      <c r="H47" s="129" t="s">
        <v>654</v>
      </c>
      <c r="I47" s="119" t="s">
        <v>167</v>
      </c>
      <c r="J47" s="141"/>
      <c r="K47" s="141"/>
      <c r="L47" s="129">
        <v>40</v>
      </c>
      <c r="M47" s="15" t="s">
        <v>1343</v>
      </c>
    </row>
    <row r="48" spans="2:13" ht="223.5" customHeight="1" x14ac:dyDescent="0.25">
      <c r="B48" s="129" t="s">
        <v>1100</v>
      </c>
      <c r="C48" s="142" t="s">
        <v>244</v>
      </c>
      <c r="D48" s="142" t="s">
        <v>152</v>
      </c>
      <c r="E48" s="142"/>
      <c r="F48" s="129" t="s">
        <v>155</v>
      </c>
      <c r="G48" s="158"/>
      <c r="H48" s="129" t="s">
        <v>655</v>
      </c>
      <c r="I48" s="119" t="s">
        <v>624</v>
      </c>
      <c r="J48" s="141"/>
      <c r="K48" s="141"/>
      <c r="L48" s="129">
        <v>20</v>
      </c>
      <c r="M48" s="15" t="s">
        <v>1344</v>
      </c>
    </row>
    <row r="49" spans="2:13" s="2" customFormat="1" ht="60" x14ac:dyDescent="0.25">
      <c r="B49" s="128" t="s">
        <v>1115</v>
      </c>
      <c r="C49" s="139" t="s">
        <v>198</v>
      </c>
      <c r="D49" s="139" t="s">
        <v>156</v>
      </c>
      <c r="E49" s="139" t="s">
        <v>158</v>
      </c>
      <c r="F49" s="128" t="s">
        <v>157</v>
      </c>
      <c r="G49" s="157"/>
      <c r="H49" s="128"/>
      <c r="I49" s="120"/>
      <c r="J49" s="140"/>
      <c r="K49" s="139"/>
      <c r="L49" s="130">
        <v>20</v>
      </c>
      <c r="M49" s="139" t="s">
        <v>1345</v>
      </c>
    </row>
    <row r="50" spans="2:13" ht="222.75" customHeight="1" x14ac:dyDescent="0.25">
      <c r="B50" s="129" t="s">
        <v>1116</v>
      </c>
      <c r="C50" s="142" t="s">
        <v>198</v>
      </c>
      <c r="D50" s="142" t="s">
        <v>159</v>
      </c>
      <c r="E50" s="142"/>
      <c r="F50" s="129" t="s">
        <v>162</v>
      </c>
      <c r="G50" s="158"/>
      <c r="H50" s="129" t="s">
        <v>656</v>
      </c>
      <c r="I50" s="119" t="s">
        <v>1221</v>
      </c>
      <c r="J50" s="141"/>
      <c r="K50" s="141"/>
      <c r="L50" s="129">
        <v>20</v>
      </c>
      <c r="M50" s="15" t="s">
        <v>1346</v>
      </c>
    </row>
    <row r="51" spans="2:13" ht="72" x14ac:dyDescent="0.25">
      <c r="B51" s="129" t="s">
        <v>1117</v>
      </c>
      <c r="C51" s="142" t="s">
        <v>198</v>
      </c>
      <c r="D51" s="142" t="s">
        <v>160</v>
      </c>
      <c r="E51" s="142"/>
      <c r="F51" s="129" t="s">
        <v>163</v>
      </c>
      <c r="G51" s="158"/>
      <c r="H51" s="129" t="s">
        <v>641</v>
      </c>
      <c r="I51" s="119" t="s">
        <v>169</v>
      </c>
      <c r="J51" s="141"/>
      <c r="K51" s="141"/>
      <c r="L51" s="129">
        <v>20</v>
      </c>
      <c r="M51" s="15" t="s">
        <v>1347</v>
      </c>
    </row>
    <row r="52" spans="2:13" s="181" customFormat="1" ht="192" customHeight="1" x14ac:dyDescent="0.25">
      <c r="B52" s="177" t="s">
        <v>1118</v>
      </c>
      <c r="C52" s="178" t="s">
        <v>198</v>
      </c>
      <c r="D52" s="178" t="s">
        <v>161</v>
      </c>
      <c r="E52" s="178"/>
      <c r="F52" s="177" t="s">
        <v>164</v>
      </c>
      <c r="G52" s="179"/>
      <c r="H52" s="177" t="s">
        <v>657</v>
      </c>
      <c r="I52" s="121" t="s">
        <v>170</v>
      </c>
      <c r="J52" s="141"/>
      <c r="K52" s="178"/>
      <c r="L52" s="177">
        <v>20</v>
      </c>
      <c r="M52" s="180" t="s">
        <v>1348</v>
      </c>
    </row>
    <row r="53" spans="2:13" ht="28.5" customHeight="1" x14ac:dyDescent="0.25">
      <c r="B53" s="166" t="s">
        <v>101</v>
      </c>
      <c r="C53" s="148"/>
      <c r="D53" s="148"/>
      <c r="E53" s="148"/>
      <c r="F53" s="149"/>
      <c r="G53" s="148"/>
      <c r="H53" s="149"/>
      <c r="I53" s="159"/>
      <c r="J53" s="148"/>
      <c r="K53" s="148"/>
      <c r="L53" s="149"/>
      <c r="M53" s="171"/>
    </row>
    <row r="54" spans="2:13" ht="45" x14ac:dyDescent="0.25">
      <c r="B54" s="143" t="s">
        <v>1119</v>
      </c>
      <c r="C54" s="138" t="s">
        <v>246</v>
      </c>
      <c r="D54" s="138" t="s">
        <v>101</v>
      </c>
      <c r="E54" s="138"/>
      <c r="F54" s="143" t="s">
        <v>102</v>
      </c>
      <c r="G54" s="138"/>
      <c r="H54" s="154"/>
      <c r="I54" s="161"/>
      <c r="J54" s="155"/>
      <c r="K54" s="155"/>
      <c r="L54" s="167"/>
      <c r="M54" s="173"/>
    </row>
    <row r="55" spans="2:13" ht="41.25" customHeight="1" x14ac:dyDescent="0.25">
      <c r="B55" s="128" t="s">
        <v>1120</v>
      </c>
      <c r="C55" s="139" t="s">
        <v>246</v>
      </c>
      <c r="D55" s="139" t="s">
        <v>104</v>
      </c>
      <c r="E55" s="139" t="s">
        <v>105</v>
      </c>
      <c r="F55" s="128" t="s">
        <v>103</v>
      </c>
      <c r="G55" s="142"/>
      <c r="H55" s="129"/>
      <c r="I55" s="119"/>
      <c r="J55" s="142"/>
      <c r="K55" s="142"/>
      <c r="L55" s="130">
        <v>20</v>
      </c>
      <c r="M55" s="15" t="s">
        <v>1349</v>
      </c>
    </row>
    <row r="56" spans="2:13" ht="288" x14ac:dyDescent="0.25">
      <c r="B56" s="129" t="s">
        <v>1107</v>
      </c>
      <c r="C56" s="142" t="s">
        <v>246</v>
      </c>
      <c r="D56" s="354" t="s">
        <v>106</v>
      </c>
      <c r="E56" s="354" t="s">
        <v>1318</v>
      </c>
      <c r="F56" s="129" t="s">
        <v>110</v>
      </c>
      <c r="G56" s="354" t="s">
        <v>1319</v>
      </c>
      <c r="H56" s="129" t="s">
        <v>643</v>
      </c>
      <c r="I56" s="119" t="s">
        <v>1243</v>
      </c>
      <c r="J56" s="141"/>
      <c r="K56" s="142"/>
      <c r="L56" s="129">
        <v>20</v>
      </c>
      <c r="M56" s="15" t="s">
        <v>1350</v>
      </c>
    </row>
    <row r="57" spans="2:13" ht="371.25" customHeight="1" x14ac:dyDescent="0.25">
      <c r="B57" s="129" t="s">
        <v>1108</v>
      </c>
      <c r="C57" s="142" t="s">
        <v>246</v>
      </c>
      <c r="D57" s="142" t="s">
        <v>107</v>
      </c>
      <c r="E57" s="142" t="s">
        <v>1244</v>
      </c>
      <c r="F57" s="129" t="s">
        <v>111</v>
      </c>
      <c r="G57" s="142" t="s">
        <v>1016</v>
      </c>
      <c r="H57" s="129" t="s">
        <v>644</v>
      </c>
      <c r="I57" s="119" t="s">
        <v>1245</v>
      </c>
      <c r="J57" s="142"/>
      <c r="K57" s="141"/>
      <c r="L57" s="129">
        <v>20</v>
      </c>
      <c r="M57" s="15" t="s">
        <v>1351</v>
      </c>
    </row>
    <row r="58" spans="2:13" ht="185.25" customHeight="1" x14ac:dyDescent="0.25">
      <c r="B58" s="129" t="s">
        <v>1090</v>
      </c>
      <c r="C58" s="142" t="s">
        <v>246</v>
      </c>
      <c r="D58" s="142" t="s">
        <v>108</v>
      </c>
      <c r="E58" s="142"/>
      <c r="F58" s="129" t="s">
        <v>112</v>
      </c>
      <c r="G58" s="142" t="s">
        <v>1018</v>
      </c>
      <c r="H58" s="129" t="s">
        <v>645</v>
      </c>
      <c r="I58" s="119" t="s">
        <v>171</v>
      </c>
      <c r="J58" s="142"/>
      <c r="K58" s="141"/>
      <c r="L58" s="129">
        <v>20</v>
      </c>
      <c r="M58" s="15" t="s">
        <v>1352</v>
      </c>
    </row>
    <row r="59" spans="2:13" ht="45" x14ac:dyDescent="0.25">
      <c r="B59" s="128" t="s">
        <v>1121</v>
      </c>
      <c r="C59" s="139" t="s">
        <v>246</v>
      </c>
      <c r="D59" s="139" t="s">
        <v>113</v>
      </c>
      <c r="E59" s="139" t="s">
        <v>115</v>
      </c>
      <c r="F59" s="128" t="s">
        <v>114</v>
      </c>
      <c r="G59" s="142"/>
      <c r="H59" s="129"/>
      <c r="I59" s="119"/>
      <c r="J59" s="142"/>
      <c r="K59" s="142"/>
      <c r="L59" s="130"/>
      <c r="M59" s="15"/>
    </row>
    <row r="60" spans="2:13" ht="205.5" customHeight="1" x14ac:dyDescent="0.25">
      <c r="B60" s="129" t="s">
        <v>1122</v>
      </c>
      <c r="C60" s="142" t="s">
        <v>246</v>
      </c>
      <c r="D60" s="142" t="s">
        <v>116</v>
      </c>
      <c r="E60" s="142"/>
      <c r="F60" s="129" t="s">
        <v>117</v>
      </c>
      <c r="G60" s="142"/>
      <c r="H60" s="129" t="s">
        <v>606</v>
      </c>
      <c r="I60" s="119" t="s">
        <v>172</v>
      </c>
      <c r="J60" s="142"/>
      <c r="K60" s="141"/>
      <c r="L60" s="129">
        <v>20</v>
      </c>
      <c r="M60" s="15" t="s">
        <v>1353</v>
      </c>
    </row>
    <row r="61" spans="2:13" ht="28.5" customHeight="1" x14ac:dyDescent="0.25">
      <c r="B61" s="166" t="s">
        <v>118</v>
      </c>
      <c r="C61" s="148"/>
      <c r="D61" s="148"/>
      <c r="E61" s="148"/>
      <c r="F61" s="149"/>
      <c r="G61" s="148"/>
      <c r="H61" s="149"/>
      <c r="I61" s="159"/>
      <c r="J61" s="148"/>
      <c r="K61" s="148"/>
      <c r="L61" s="149"/>
      <c r="M61" s="171"/>
    </row>
    <row r="62" spans="2:13" ht="45" x14ac:dyDescent="0.25">
      <c r="B62" s="143" t="s">
        <v>1101</v>
      </c>
      <c r="C62" s="138" t="s">
        <v>921</v>
      </c>
      <c r="D62" s="138" t="s">
        <v>118</v>
      </c>
      <c r="E62" s="138"/>
      <c r="F62" s="143" t="s">
        <v>742</v>
      </c>
      <c r="G62" s="138"/>
      <c r="H62" s="154"/>
      <c r="I62" s="161"/>
      <c r="J62" s="327"/>
      <c r="K62" s="155"/>
      <c r="L62" s="167">
        <v>20</v>
      </c>
      <c r="M62" s="173" t="s">
        <v>1354</v>
      </c>
    </row>
    <row r="63" spans="2:13" s="10" customFormat="1" ht="117.75" customHeight="1" x14ac:dyDescent="0.25">
      <c r="B63" s="144" t="s">
        <v>1102</v>
      </c>
      <c r="C63" s="140" t="s">
        <v>244</v>
      </c>
      <c r="D63" s="140" t="s">
        <v>119</v>
      </c>
      <c r="E63" s="140" t="s">
        <v>121</v>
      </c>
      <c r="F63" s="128" t="s">
        <v>120</v>
      </c>
      <c r="G63" s="140"/>
      <c r="H63" s="144" t="s">
        <v>610</v>
      </c>
      <c r="I63" s="124" t="s">
        <v>611</v>
      </c>
      <c r="L63" s="168">
        <v>20</v>
      </c>
      <c r="M63" s="140" t="s">
        <v>1355</v>
      </c>
    </row>
    <row r="64" spans="2:13" s="5" customFormat="1" ht="60" x14ac:dyDescent="0.25">
      <c r="B64" s="145" t="s">
        <v>1103</v>
      </c>
      <c r="C64" s="141" t="s">
        <v>244</v>
      </c>
      <c r="D64" s="141" t="s">
        <v>122</v>
      </c>
      <c r="E64" s="141"/>
      <c r="F64" s="129" t="s">
        <v>127</v>
      </c>
      <c r="G64" s="140" t="s">
        <v>1017</v>
      </c>
      <c r="H64" s="145"/>
      <c r="I64" s="122" t="s">
        <v>173</v>
      </c>
      <c r="J64" s="141"/>
      <c r="K64" s="141"/>
      <c r="L64" s="129">
        <v>80</v>
      </c>
      <c r="M64" s="174" t="s">
        <v>1356</v>
      </c>
    </row>
    <row r="65" spans="2:13" s="5" customFormat="1" ht="318.75" customHeight="1" x14ac:dyDescent="0.25">
      <c r="B65" s="145" t="s">
        <v>1123</v>
      </c>
      <c r="C65" s="141" t="s">
        <v>198</v>
      </c>
      <c r="D65" s="141" t="s">
        <v>123</v>
      </c>
      <c r="E65" s="141"/>
      <c r="F65" s="129" t="s">
        <v>128</v>
      </c>
      <c r="G65" s="140"/>
      <c r="H65" s="145"/>
      <c r="I65" s="122" t="s">
        <v>174</v>
      </c>
      <c r="J65" s="141"/>
      <c r="K65" s="141"/>
      <c r="L65" s="359">
        <v>0</v>
      </c>
      <c r="M65" s="174"/>
    </row>
    <row r="66" spans="2:13" s="5" customFormat="1" ht="147" customHeight="1" x14ac:dyDescent="0.25">
      <c r="B66" s="145" t="s">
        <v>1104</v>
      </c>
      <c r="C66" s="141" t="s">
        <v>244</v>
      </c>
      <c r="D66" s="141" t="s">
        <v>124</v>
      </c>
      <c r="E66" s="141" t="s">
        <v>1226</v>
      </c>
      <c r="F66" s="129" t="s">
        <v>129</v>
      </c>
      <c r="G66" s="140"/>
      <c r="H66" s="145" t="s">
        <v>635</v>
      </c>
      <c r="I66" s="122" t="s">
        <v>175</v>
      </c>
      <c r="J66" s="141"/>
      <c r="K66" s="141"/>
      <c r="L66" s="129">
        <v>40</v>
      </c>
      <c r="M66" s="174" t="s">
        <v>1357</v>
      </c>
    </row>
    <row r="67" spans="2:13" s="5" customFormat="1" ht="149.25" customHeight="1" x14ac:dyDescent="0.25">
      <c r="B67" s="145" t="s">
        <v>1105</v>
      </c>
      <c r="C67" s="141" t="s">
        <v>244</v>
      </c>
      <c r="D67" s="141" t="s">
        <v>125</v>
      </c>
      <c r="E67" s="141" t="s">
        <v>1227</v>
      </c>
      <c r="F67" s="129" t="s">
        <v>130</v>
      </c>
      <c r="G67" s="140"/>
      <c r="H67" s="145" t="s">
        <v>664</v>
      </c>
      <c r="I67" s="122" t="s">
        <v>176</v>
      </c>
      <c r="J67" s="141"/>
      <c r="K67" s="141"/>
      <c r="L67" s="129">
        <v>80</v>
      </c>
      <c r="M67" s="174" t="s">
        <v>1358</v>
      </c>
    </row>
    <row r="68" spans="2:13" s="5" customFormat="1" ht="30" x14ac:dyDescent="0.25">
      <c r="B68" s="145" t="s">
        <v>1124</v>
      </c>
      <c r="C68" s="141" t="s">
        <v>177</v>
      </c>
      <c r="D68" s="141" t="s">
        <v>126</v>
      </c>
      <c r="E68" s="141"/>
      <c r="F68" s="129" t="s">
        <v>131</v>
      </c>
      <c r="G68" s="140"/>
      <c r="H68" s="145"/>
      <c r="I68" s="122" t="s">
        <v>177</v>
      </c>
      <c r="J68" s="141"/>
      <c r="K68" s="141"/>
      <c r="L68" s="129">
        <v>0</v>
      </c>
      <c r="M68" s="174"/>
    </row>
    <row r="69" spans="2:13" s="10" customFormat="1" ht="30" x14ac:dyDescent="0.25">
      <c r="B69" s="144" t="s">
        <v>1111</v>
      </c>
      <c r="C69" s="140" t="s">
        <v>207</v>
      </c>
      <c r="D69" s="140" t="s">
        <v>138</v>
      </c>
      <c r="E69" s="140"/>
      <c r="F69" s="128" t="s">
        <v>139</v>
      </c>
      <c r="G69" s="140" t="s">
        <v>1017</v>
      </c>
      <c r="H69" s="144"/>
      <c r="I69" s="124"/>
      <c r="J69" s="140"/>
      <c r="K69" s="140"/>
      <c r="L69" s="168"/>
      <c r="M69" s="140"/>
    </row>
    <row r="70" spans="2:13" s="5" customFormat="1" ht="118.5" customHeight="1" x14ac:dyDescent="0.25">
      <c r="B70" s="145" t="s">
        <v>1230</v>
      </c>
      <c r="C70" s="141" t="s">
        <v>207</v>
      </c>
      <c r="D70" s="141" t="s">
        <v>141</v>
      </c>
      <c r="E70" s="141"/>
      <c r="F70" s="129" t="s">
        <v>146</v>
      </c>
      <c r="G70" s="140"/>
      <c r="H70" s="145"/>
      <c r="I70" s="122" t="s">
        <v>179</v>
      </c>
      <c r="J70" s="141"/>
      <c r="K70" s="141"/>
      <c r="L70" s="129">
        <v>40</v>
      </c>
      <c r="M70" s="174" t="s">
        <v>1359</v>
      </c>
    </row>
    <row r="71" spans="2:13" s="5" customFormat="1" ht="111.75" customHeight="1" x14ac:dyDescent="0.25">
      <c r="B71" s="145" t="s">
        <v>1125</v>
      </c>
      <c r="C71" s="141" t="s">
        <v>207</v>
      </c>
      <c r="D71" s="141" t="s">
        <v>142</v>
      </c>
      <c r="E71" s="141" t="s">
        <v>1228</v>
      </c>
      <c r="F71" s="129" t="s">
        <v>147</v>
      </c>
      <c r="G71" s="140"/>
      <c r="H71" s="145" t="s">
        <v>648</v>
      </c>
      <c r="I71" s="122" t="s">
        <v>180</v>
      </c>
      <c r="J71" s="141"/>
      <c r="K71" s="141"/>
      <c r="L71" s="129">
        <v>0</v>
      </c>
      <c r="M71" s="174" t="s">
        <v>1360</v>
      </c>
    </row>
    <row r="72" spans="2:13" s="5" customFormat="1" ht="158.25" customHeight="1" x14ac:dyDescent="0.25">
      <c r="B72" s="145" t="s">
        <v>1106</v>
      </c>
      <c r="C72" s="141" t="s">
        <v>244</v>
      </c>
      <c r="D72" s="141" t="s">
        <v>143</v>
      </c>
      <c r="E72" s="141" t="s">
        <v>1229</v>
      </c>
      <c r="F72" s="129" t="s">
        <v>148</v>
      </c>
      <c r="G72" s="140"/>
      <c r="H72" s="145" t="s">
        <v>612</v>
      </c>
      <c r="I72" s="122" t="s">
        <v>181</v>
      </c>
      <c r="J72" s="141"/>
      <c r="K72" s="141"/>
      <c r="L72" s="129">
        <v>0</v>
      </c>
      <c r="M72" s="174" t="s">
        <v>1361</v>
      </c>
    </row>
    <row r="73" spans="2:13" s="5" customFormat="1" ht="28.5" customHeight="1" x14ac:dyDescent="0.25">
      <c r="B73" s="166" t="s">
        <v>829</v>
      </c>
      <c r="C73" s="148"/>
      <c r="D73" s="148"/>
      <c r="E73" s="148"/>
      <c r="F73" s="149"/>
      <c r="G73" s="148"/>
      <c r="H73" s="149"/>
      <c r="I73" s="159"/>
      <c r="J73" s="148"/>
      <c r="K73" s="148"/>
      <c r="L73" s="149"/>
      <c r="M73" s="171"/>
    </row>
    <row r="74" spans="2:13" ht="45" x14ac:dyDescent="0.25">
      <c r="B74" s="143" t="s">
        <v>1126</v>
      </c>
      <c r="C74" s="138" t="s">
        <v>200</v>
      </c>
      <c r="D74" s="138" t="s">
        <v>829</v>
      </c>
      <c r="E74" s="138"/>
      <c r="F74" s="143" t="s">
        <v>833</v>
      </c>
      <c r="G74" s="138"/>
      <c r="H74" s="154"/>
      <c r="I74" s="161"/>
      <c r="J74" s="155"/>
      <c r="K74" s="155"/>
      <c r="L74" s="167"/>
      <c r="M74" s="173"/>
    </row>
    <row r="75" spans="2:13" ht="319.5" customHeight="1" x14ac:dyDescent="0.25">
      <c r="B75" s="145" t="s">
        <v>1109</v>
      </c>
      <c r="C75" s="141" t="s">
        <v>200</v>
      </c>
      <c r="D75" s="141" t="s">
        <v>831</v>
      </c>
      <c r="E75" s="141" t="s">
        <v>832</v>
      </c>
      <c r="F75" s="129" t="s">
        <v>889</v>
      </c>
      <c r="G75" s="141" t="s">
        <v>1016</v>
      </c>
      <c r="H75" s="145"/>
      <c r="I75" s="122" t="s">
        <v>1246</v>
      </c>
      <c r="J75" s="141"/>
      <c r="K75" s="141"/>
      <c r="L75" s="129">
        <v>20</v>
      </c>
      <c r="M75" s="141" t="s">
        <v>1362</v>
      </c>
    </row>
    <row r="76" spans="2:13" s="2" customFormat="1" ht="141.75" customHeight="1" x14ac:dyDescent="0.25">
      <c r="B76" s="145" t="s">
        <v>1110</v>
      </c>
      <c r="C76" s="141" t="s">
        <v>200</v>
      </c>
      <c r="D76" s="141" t="s">
        <v>834</v>
      </c>
      <c r="E76" s="141" t="s">
        <v>835</v>
      </c>
      <c r="F76" s="129" t="s">
        <v>890</v>
      </c>
      <c r="G76" s="141" t="s">
        <v>1016</v>
      </c>
      <c r="H76" s="145"/>
      <c r="I76" s="122" t="s">
        <v>836</v>
      </c>
      <c r="J76" s="141"/>
      <c r="K76" s="141"/>
      <c r="L76" s="129">
        <v>20</v>
      </c>
      <c r="M76" s="141" t="s">
        <v>1363</v>
      </c>
    </row>
    <row r="77" spans="2:13" x14ac:dyDescent="0.25">
      <c r="B77" s="10"/>
      <c r="C77" s="10"/>
      <c r="D77" s="11"/>
      <c r="E77" s="12"/>
      <c r="F77" s="146"/>
      <c r="G77" s="12"/>
      <c r="H77" s="147"/>
      <c r="I77" s="6"/>
      <c r="J77" s="5"/>
      <c r="K77" s="5"/>
      <c r="L77" s="147"/>
      <c r="M77" s="175"/>
    </row>
    <row r="78" spans="2:13" x14ac:dyDescent="0.25">
      <c r="M78" s="176"/>
    </row>
    <row r="79" spans="2:13" x14ac:dyDescent="0.25">
      <c r="M79" s="176"/>
    </row>
    <row r="80" spans="2:13" x14ac:dyDescent="0.25">
      <c r="M80" s="176"/>
    </row>
    <row r="81" spans="13:13" x14ac:dyDescent="0.25">
      <c r="M81" s="176"/>
    </row>
    <row r="82" spans="13:13" x14ac:dyDescent="0.25">
      <c r="M82" s="176"/>
    </row>
    <row r="83" spans="13:13" x14ac:dyDescent="0.25">
      <c r="M83" s="176"/>
    </row>
    <row r="84" spans="13:13" x14ac:dyDescent="0.25">
      <c r="M84" s="176"/>
    </row>
    <row r="85" spans="13:13" x14ac:dyDescent="0.25">
      <c r="M85" s="176"/>
    </row>
    <row r="86" spans="13:13" x14ac:dyDescent="0.25">
      <c r="M86" s="176"/>
    </row>
    <row r="87" spans="13:13" x14ac:dyDescent="0.25">
      <c r="M87" s="176"/>
    </row>
    <row r="88" spans="13:13" x14ac:dyDescent="0.25">
      <c r="M88" s="176"/>
    </row>
    <row r="89" spans="13:13" x14ac:dyDescent="0.25">
      <c r="M89" s="176"/>
    </row>
    <row r="90" spans="13:13" x14ac:dyDescent="0.25">
      <c r="M90" s="176"/>
    </row>
    <row r="91" spans="13:13" x14ac:dyDescent="0.25">
      <c r="M91" s="176"/>
    </row>
    <row r="92" spans="13:13" x14ac:dyDescent="0.25">
      <c r="M92" s="176"/>
    </row>
    <row r="93" spans="13:13" x14ac:dyDescent="0.25">
      <c r="M93" s="176"/>
    </row>
    <row r="94" spans="13:13" x14ac:dyDescent="0.25">
      <c r="M94" s="176"/>
    </row>
    <row r="95" spans="13:13" x14ac:dyDescent="0.25">
      <c r="M95" s="176"/>
    </row>
    <row r="96" spans="13:13" x14ac:dyDescent="0.25">
      <c r="M96" s="176"/>
    </row>
    <row r="97" spans="13:13" x14ac:dyDescent="0.25">
      <c r="M97" s="176"/>
    </row>
    <row r="98" spans="13:13" x14ac:dyDescent="0.25">
      <c r="M98" s="176"/>
    </row>
    <row r="99" spans="13:13" x14ac:dyDescent="0.25">
      <c r="M99" s="176"/>
    </row>
    <row r="100" spans="13:13" x14ac:dyDescent="0.25">
      <c r="M100" s="176"/>
    </row>
    <row r="101" spans="13:13" x14ac:dyDescent="0.25">
      <c r="M101" s="176"/>
    </row>
    <row r="102" spans="13:13" x14ac:dyDescent="0.25">
      <c r="M102" s="176"/>
    </row>
    <row r="103" spans="13:13" x14ac:dyDescent="0.25">
      <c r="M103" s="176"/>
    </row>
    <row r="104" spans="13:13" x14ac:dyDescent="0.25">
      <c r="M104" s="176"/>
    </row>
  </sheetData>
  <mergeCells count="6">
    <mergeCell ref="I14:I15"/>
    <mergeCell ref="B2:C9"/>
    <mergeCell ref="L2:M9"/>
    <mergeCell ref="D2:K5"/>
    <mergeCell ref="D6:K9"/>
    <mergeCell ref="J14:J15"/>
  </mergeCells>
  <dataValidations count="1">
    <dataValidation type="list" allowBlank="1" showInputMessage="1" showErrorMessage="1" sqref="L19:L23 L70:L72 L64:L68 L60 L56:L58 L50:L52 L46:L48 L41:L44 L37 L33:L35 L30:L31 L25:L26 L14:L15 L75:L76">
      <formula1>$S$11:$S$16</formula1>
    </dataValidation>
  </dataValidations>
  <pageMargins left="0.7" right="0.7" top="0.75" bottom="0.75" header="0.3" footer="0.3"/>
  <pageSetup paperSize="9" orientation="portrait" horizontalDpi="360" verticalDpi="36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7"/>
  <sheetViews>
    <sheetView showGridLines="0" topLeftCell="J116" zoomScaleNormal="100" workbookViewId="0">
      <selection activeCell="K119" sqref="K119"/>
    </sheetView>
  </sheetViews>
  <sheetFormatPr baseColWidth="10" defaultRowHeight="15" x14ac:dyDescent="0.25"/>
  <cols>
    <col min="1" max="1" width="11.5703125" style="126" customWidth="1"/>
    <col min="2" max="2" width="20.42578125" customWidth="1"/>
    <col min="3" max="3" width="28.7109375" style="1" customWidth="1"/>
    <col min="4" max="4" width="38.42578125" customWidth="1"/>
    <col min="5" max="5" width="11.42578125" customWidth="1"/>
    <col min="6" max="6" width="24.5703125" customWidth="1"/>
    <col min="7" max="7" width="29.28515625" customWidth="1"/>
    <col min="8" max="10" width="70.85546875" customWidth="1"/>
    <col min="11" max="11" width="19.85546875" style="25" customWidth="1"/>
    <col min="12" max="12" width="70.85546875" style="1" customWidth="1"/>
    <col min="17" max="17" width="0" hidden="1" customWidth="1"/>
    <col min="18" max="19" width="11.42578125" hidden="1" customWidth="1"/>
  </cols>
  <sheetData>
    <row r="1" spans="1:18" ht="15.75" thickBot="1" x14ac:dyDescent="0.3">
      <c r="A1" s="209"/>
      <c r="B1" s="4"/>
      <c r="C1" s="47"/>
      <c r="D1" s="32"/>
      <c r="E1" s="32"/>
      <c r="F1" s="32"/>
      <c r="G1" s="32"/>
      <c r="H1" s="32"/>
      <c r="I1" s="32"/>
      <c r="J1" s="32"/>
      <c r="K1" s="197"/>
      <c r="L1" s="47"/>
      <c r="R1">
        <v>0</v>
      </c>
    </row>
    <row r="2" spans="1:18" x14ac:dyDescent="0.25">
      <c r="A2" s="501" t="s">
        <v>1128</v>
      </c>
      <c r="B2" s="558"/>
      <c r="C2" s="561" t="s">
        <v>1282</v>
      </c>
      <c r="D2" s="535"/>
      <c r="E2" s="535"/>
      <c r="F2" s="535"/>
      <c r="G2" s="535"/>
      <c r="H2" s="535"/>
      <c r="I2" s="535"/>
      <c r="J2" s="562"/>
      <c r="K2" s="568"/>
      <c r="L2" s="569"/>
      <c r="R2">
        <v>20</v>
      </c>
    </row>
    <row r="3" spans="1:18" x14ac:dyDescent="0.25">
      <c r="A3" s="503"/>
      <c r="B3" s="559"/>
      <c r="C3" s="563"/>
      <c r="D3" s="537"/>
      <c r="E3" s="537"/>
      <c r="F3" s="537"/>
      <c r="G3" s="537"/>
      <c r="H3" s="537"/>
      <c r="I3" s="537"/>
      <c r="J3" s="564"/>
      <c r="K3" s="570"/>
      <c r="L3" s="571"/>
      <c r="R3">
        <v>40</v>
      </c>
    </row>
    <row r="4" spans="1:18" x14ac:dyDescent="0.25">
      <c r="A4" s="503"/>
      <c r="B4" s="559"/>
      <c r="C4" s="563"/>
      <c r="D4" s="537"/>
      <c r="E4" s="537"/>
      <c r="F4" s="537"/>
      <c r="G4" s="537"/>
      <c r="H4" s="537"/>
      <c r="I4" s="537"/>
      <c r="J4" s="564"/>
      <c r="K4" s="570"/>
      <c r="L4" s="571"/>
      <c r="R4">
        <v>60</v>
      </c>
    </row>
    <row r="5" spans="1:18" ht="15.75" thickBot="1" x14ac:dyDescent="0.3">
      <c r="A5" s="503"/>
      <c r="B5" s="559"/>
      <c r="C5" s="565"/>
      <c r="D5" s="566"/>
      <c r="E5" s="566"/>
      <c r="F5" s="566"/>
      <c r="G5" s="566"/>
      <c r="H5" s="566"/>
      <c r="I5" s="566"/>
      <c r="J5" s="567"/>
      <c r="K5" s="570"/>
      <c r="L5" s="571"/>
      <c r="R5">
        <v>80</v>
      </c>
    </row>
    <row r="6" spans="1:18" x14ac:dyDescent="0.25">
      <c r="A6" s="503"/>
      <c r="B6" s="559"/>
      <c r="C6" s="574" t="str">
        <f>PORTADA!D10</f>
        <v>GOBERNACION DEL TOLIMA</v>
      </c>
      <c r="D6" s="575"/>
      <c r="E6" s="575"/>
      <c r="F6" s="575"/>
      <c r="G6" s="575"/>
      <c r="H6" s="575"/>
      <c r="I6" s="575"/>
      <c r="J6" s="576"/>
      <c r="K6" s="570"/>
      <c r="L6" s="571"/>
      <c r="R6">
        <v>100</v>
      </c>
    </row>
    <row r="7" spans="1:18" x14ac:dyDescent="0.25">
      <c r="A7" s="503"/>
      <c r="B7" s="559"/>
      <c r="C7" s="577"/>
      <c r="D7" s="578"/>
      <c r="E7" s="578"/>
      <c r="F7" s="578"/>
      <c r="G7" s="578"/>
      <c r="H7" s="578"/>
      <c r="I7" s="578"/>
      <c r="J7" s="579"/>
      <c r="K7" s="570"/>
      <c r="L7" s="571"/>
    </row>
    <row r="8" spans="1:18" x14ac:dyDescent="0.25">
      <c r="A8" s="503"/>
      <c r="B8" s="559"/>
      <c r="C8" s="577"/>
      <c r="D8" s="578"/>
      <c r="E8" s="578"/>
      <c r="F8" s="578"/>
      <c r="G8" s="578"/>
      <c r="H8" s="578"/>
      <c r="I8" s="578"/>
      <c r="J8" s="579"/>
      <c r="K8" s="570"/>
      <c r="L8" s="571"/>
    </row>
    <row r="9" spans="1:18" ht="15.75" thickBot="1" x14ac:dyDescent="0.3">
      <c r="A9" s="506"/>
      <c r="B9" s="560"/>
      <c r="C9" s="580"/>
      <c r="D9" s="581"/>
      <c r="E9" s="581"/>
      <c r="F9" s="581"/>
      <c r="G9" s="581"/>
      <c r="H9" s="581"/>
      <c r="I9" s="581"/>
      <c r="J9" s="582"/>
      <c r="K9" s="572"/>
      <c r="L9" s="573"/>
    </row>
    <row r="10" spans="1:18" x14ac:dyDescent="0.25">
      <c r="A10" s="209"/>
      <c r="B10" s="4"/>
      <c r="C10" s="47"/>
      <c r="D10" s="32"/>
      <c r="E10" s="32"/>
      <c r="F10" s="32"/>
      <c r="G10" s="32"/>
      <c r="H10" s="32"/>
      <c r="I10" s="32"/>
      <c r="J10" s="32"/>
      <c r="K10" s="197"/>
      <c r="L10" s="47"/>
    </row>
    <row r="11" spans="1:18" s="184" customFormat="1" ht="63" x14ac:dyDescent="0.25">
      <c r="A11" s="182" t="s">
        <v>1129</v>
      </c>
      <c r="B11" s="182" t="s">
        <v>196</v>
      </c>
      <c r="C11" s="183" t="s">
        <v>2</v>
      </c>
      <c r="D11" s="182" t="s">
        <v>3</v>
      </c>
      <c r="E11" s="182" t="s">
        <v>16</v>
      </c>
      <c r="F11" s="182" t="s">
        <v>1070</v>
      </c>
      <c r="G11" s="182" t="s">
        <v>769</v>
      </c>
      <c r="H11" s="182" t="s">
        <v>1</v>
      </c>
      <c r="I11" s="182" t="s">
        <v>4</v>
      </c>
      <c r="J11" s="182" t="s">
        <v>6</v>
      </c>
      <c r="K11" s="183" t="s">
        <v>25</v>
      </c>
      <c r="L11" s="183" t="s">
        <v>1067</v>
      </c>
    </row>
    <row r="12" spans="1:18" ht="15" customHeight="1" x14ac:dyDescent="0.25">
      <c r="A12" s="192" t="s">
        <v>235</v>
      </c>
      <c r="B12" s="48"/>
      <c r="C12" s="48"/>
      <c r="D12" s="48"/>
      <c r="E12" s="48"/>
      <c r="F12" s="48"/>
      <c r="G12" s="48"/>
      <c r="H12" s="48"/>
      <c r="I12" s="48"/>
      <c r="J12" s="48"/>
      <c r="K12" s="198"/>
      <c r="L12" s="48"/>
    </row>
    <row r="13" spans="1:18" s="2" customFormat="1" ht="45" x14ac:dyDescent="0.25">
      <c r="A13" s="206" t="s">
        <v>944</v>
      </c>
      <c r="B13" s="187" t="s">
        <v>922</v>
      </c>
      <c r="C13" s="187" t="s">
        <v>235</v>
      </c>
      <c r="D13" s="187"/>
      <c r="E13" s="186" t="s">
        <v>292</v>
      </c>
      <c r="F13" s="187" t="s">
        <v>54</v>
      </c>
      <c r="G13" s="186"/>
      <c r="H13" s="210"/>
      <c r="I13" s="186"/>
      <c r="J13" s="186"/>
      <c r="K13" s="199"/>
      <c r="L13" s="187"/>
    </row>
    <row r="14" spans="1:18" s="2" customFormat="1" ht="45" x14ac:dyDescent="0.25">
      <c r="A14" s="144" t="s">
        <v>945</v>
      </c>
      <c r="B14" s="191" t="s">
        <v>244</v>
      </c>
      <c r="C14" s="188" t="s">
        <v>293</v>
      </c>
      <c r="D14" s="188" t="s">
        <v>294</v>
      </c>
      <c r="E14" s="189" t="s">
        <v>296</v>
      </c>
      <c r="F14" s="118" t="s">
        <v>1006</v>
      </c>
      <c r="G14" s="189"/>
      <c r="H14" s="190"/>
      <c r="I14" s="115"/>
      <c r="J14" s="117"/>
      <c r="K14" s="200">
        <v>20</v>
      </c>
      <c r="L14" s="188" t="s">
        <v>1364</v>
      </c>
    </row>
    <row r="15" spans="1:18" ht="285" x14ac:dyDescent="0.25">
      <c r="A15" s="145" t="s">
        <v>946</v>
      </c>
      <c r="B15" s="191" t="s">
        <v>244</v>
      </c>
      <c r="C15" s="191" t="s">
        <v>297</v>
      </c>
      <c r="D15" s="191" t="s">
        <v>299</v>
      </c>
      <c r="E15" s="117" t="s">
        <v>301</v>
      </c>
      <c r="F15" s="118"/>
      <c r="G15" s="113" t="s">
        <v>625</v>
      </c>
      <c r="H15" s="258" t="s">
        <v>1173</v>
      </c>
      <c r="I15" s="260"/>
      <c r="J15" s="191"/>
      <c r="K15" s="114">
        <v>20</v>
      </c>
      <c r="L15" s="191" t="s">
        <v>1365</v>
      </c>
    </row>
    <row r="16" spans="1:18" ht="180" x14ac:dyDescent="0.25">
      <c r="A16" s="145" t="s">
        <v>947</v>
      </c>
      <c r="B16" s="191" t="s">
        <v>198</v>
      </c>
      <c r="C16" s="191" t="s">
        <v>298</v>
      </c>
      <c r="D16" s="191" t="s">
        <v>300</v>
      </c>
      <c r="E16" s="117" t="s">
        <v>302</v>
      </c>
      <c r="F16" s="118"/>
      <c r="G16" s="191" t="s">
        <v>658</v>
      </c>
      <c r="H16" s="258" t="s">
        <v>1174</v>
      </c>
      <c r="I16" s="264"/>
      <c r="J16" s="191"/>
      <c r="K16" s="114">
        <v>20</v>
      </c>
      <c r="L16" s="191" t="s">
        <v>1366</v>
      </c>
    </row>
    <row r="17" spans="1:18" s="2" customFormat="1" ht="45" x14ac:dyDescent="0.25">
      <c r="A17" s="144" t="s">
        <v>1130</v>
      </c>
      <c r="B17" s="191" t="s">
        <v>244</v>
      </c>
      <c r="C17" s="172" t="s">
        <v>310</v>
      </c>
      <c r="D17" s="172" t="s">
        <v>317</v>
      </c>
      <c r="E17" s="172" t="s">
        <v>303</v>
      </c>
      <c r="F17" s="118" t="s">
        <v>1009</v>
      </c>
      <c r="G17" s="185"/>
      <c r="H17" s="258"/>
      <c r="I17" s="264"/>
      <c r="J17" s="191"/>
      <c r="K17" s="201"/>
      <c r="L17" s="172"/>
    </row>
    <row r="18" spans="1:18" ht="180" x14ac:dyDescent="0.25">
      <c r="A18" s="145" t="s">
        <v>1131</v>
      </c>
      <c r="B18" s="191" t="s">
        <v>244</v>
      </c>
      <c r="C18" s="191" t="s">
        <v>311</v>
      </c>
      <c r="D18" s="191" t="s">
        <v>318</v>
      </c>
      <c r="E18" s="191" t="s">
        <v>304</v>
      </c>
      <c r="F18" s="118"/>
      <c r="G18" s="113" t="s">
        <v>619</v>
      </c>
      <c r="H18" s="258" t="s">
        <v>324</v>
      </c>
      <c r="I18" s="264"/>
      <c r="J18" s="191"/>
      <c r="K18" s="114">
        <v>20</v>
      </c>
      <c r="L18" s="191" t="s">
        <v>1367</v>
      </c>
    </row>
    <row r="19" spans="1:18" ht="342.75" customHeight="1" x14ac:dyDescent="0.25">
      <c r="A19" s="145" t="s">
        <v>949</v>
      </c>
      <c r="B19" s="191" t="s">
        <v>244</v>
      </c>
      <c r="C19" s="191" t="s">
        <v>312</v>
      </c>
      <c r="D19" s="191" t="s">
        <v>319</v>
      </c>
      <c r="E19" s="191" t="s">
        <v>305</v>
      </c>
      <c r="F19" s="118"/>
      <c r="G19" s="113" t="s">
        <v>619</v>
      </c>
      <c r="H19" s="258" t="s">
        <v>325</v>
      </c>
      <c r="I19" s="264"/>
      <c r="J19" s="191"/>
      <c r="K19" s="114">
        <v>20</v>
      </c>
      <c r="L19" s="191" t="s">
        <v>1367</v>
      </c>
    </row>
    <row r="20" spans="1:18" ht="409.5" x14ac:dyDescent="0.25">
      <c r="A20" s="145" t="s">
        <v>950</v>
      </c>
      <c r="B20" s="191" t="s">
        <v>244</v>
      </c>
      <c r="C20" s="191" t="s">
        <v>313</v>
      </c>
      <c r="D20" s="191" t="s">
        <v>320</v>
      </c>
      <c r="E20" s="191" t="s">
        <v>306</v>
      </c>
      <c r="F20" s="118"/>
      <c r="G20" s="191" t="s">
        <v>626</v>
      </c>
      <c r="H20" s="258" t="s">
        <v>326</v>
      </c>
      <c r="I20" s="264"/>
      <c r="J20" s="191"/>
      <c r="K20" s="114">
        <v>20</v>
      </c>
      <c r="L20" s="191" t="s">
        <v>1367</v>
      </c>
    </row>
    <row r="21" spans="1:18" ht="315" x14ac:dyDescent="0.25">
      <c r="A21" s="145" t="s">
        <v>951</v>
      </c>
      <c r="B21" s="191" t="s">
        <v>244</v>
      </c>
      <c r="C21" s="191" t="s">
        <v>314</v>
      </c>
      <c r="D21" s="191" t="s">
        <v>321</v>
      </c>
      <c r="E21" s="191" t="s">
        <v>307</v>
      </c>
      <c r="F21" s="118"/>
      <c r="G21" s="113" t="s">
        <v>619</v>
      </c>
      <c r="H21" s="258" t="s">
        <v>327</v>
      </c>
      <c r="I21" s="264"/>
      <c r="J21" s="191"/>
      <c r="K21" s="114">
        <v>20</v>
      </c>
      <c r="L21" s="191" t="s">
        <v>1367</v>
      </c>
    </row>
    <row r="22" spans="1:18" ht="165" x14ac:dyDescent="0.25">
      <c r="A22" s="145" t="s">
        <v>952</v>
      </c>
      <c r="B22" s="191" t="s">
        <v>244</v>
      </c>
      <c r="C22" s="191" t="s">
        <v>315</v>
      </c>
      <c r="D22" s="191" t="s">
        <v>322</v>
      </c>
      <c r="E22" s="191" t="s">
        <v>308</v>
      </c>
      <c r="F22" s="118"/>
      <c r="G22" s="113"/>
      <c r="H22" s="258" t="s">
        <v>328</v>
      </c>
      <c r="I22" s="264"/>
      <c r="J22" s="191"/>
      <c r="K22" s="358">
        <v>20</v>
      </c>
      <c r="L22" s="357" t="s">
        <v>1368</v>
      </c>
    </row>
    <row r="23" spans="1:18" ht="135" x14ac:dyDescent="0.25">
      <c r="A23" s="145" t="s">
        <v>953</v>
      </c>
      <c r="B23" s="191" t="s">
        <v>244</v>
      </c>
      <c r="C23" s="191" t="s">
        <v>316</v>
      </c>
      <c r="D23" s="191" t="s">
        <v>323</v>
      </c>
      <c r="E23" s="191" t="s">
        <v>309</v>
      </c>
      <c r="F23" s="118"/>
      <c r="G23" s="113"/>
      <c r="H23" s="258" t="s">
        <v>329</v>
      </c>
      <c r="I23" s="264"/>
      <c r="J23" s="191"/>
      <c r="K23" s="358">
        <v>20</v>
      </c>
      <c r="L23" s="357" t="s">
        <v>1368</v>
      </c>
    </row>
    <row r="24" spans="1:18" s="2" customFormat="1" ht="45" x14ac:dyDescent="0.25">
      <c r="A24" s="144" t="s">
        <v>979</v>
      </c>
      <c r="B24" s="172" t="s">
        <v>244</v>
      </c>
      <c r="C24" s="172" t="s">
        <v>330</v>
      </c>
      <c r="D24" s="172" t="s">
        <v>332</v>
      </c>
      <c r="E24" s="172" t="s">
        <v>335</v>
      </c>
      <c r="F24" s="118" t="s">
        <v>1006</v>
      </c>
      <c r="G24" s="185"/>
      <c r="H24" s="259"/>
      <c r="I24" s="264"/>
      <c r="J24" s="191"/>
      <c r="K24" s="358">
        <v>20</v>
      </c>
      <c r="L24" s="357" t="s">
        <v>1368</v>
      </c>
    </row>
    <row r="25" spans="1:18" ht="409.5" x14ac:dyDescent="0.25">
      <c r="A25" s="145" t="s">
        <v>1127</v>
      </c>
      <c r="B25" s="191" t="s">
        <v>244</v>
      </c>
      <c r="C25" s="191" t="s">
        <v>331</v>
      </c>
      <c r="D25" s="191" t="s">
        <v>333</v>
      </c>
      <c r="E25" s="191" t="s">
        <v>336</v>
      </c>
      <c r="F25" s="118"/>
      <c r="G25" s="113" t="s">
        <v>619</v>
      </c>
      <c r="H25" s="258" t="s">
        <v>334</v>
      </c>
      <c r="I25" s="264"/>
      <c r="J25" s="191"/>
      <c r="K25" s="358">
        <v>20</v>
      </c>
      <c r="L25" s="357" t="s">
        <v>1368</v>
      </c>
    </row>
    <row r="26" spans="1:18" s="2" customFormat="1" ht="45" x14ac:dyDescent="0.25">
      <c r="A26" s="144" t="s">
        <v>998</v>
      </c>
      <c r="B26" s="191" t="s">
        <v>244</v>
      </c>
      <c r="C26" s="172" t="s">
        <v>337</v>
      </c>
      <c r="D26" s="172" t="s">
        <v>343</v>
      </c>
      <c r="E26" s="172" t="s">
        <v>349</v>
      </c>
      <c r="F26" s="118" t="s">
        <v>1009</v>
      </c>
      <c r="G26" s="185"/>
      <c r="H26" s="258"/>
      <c r="I26" s="264"/>
      <c r="J26" s="191"/>
      <c r="K26" s="358">
        <v>20</v>
      </c>
      <c r="L26" s="357" t="s">
        <v>1368</v>
      </c>
    </row>
    <row r="27" spans="1:18" ht="180" x14ac:dyDescent="0.25">
      <c r="A27" s="145" t="s">
        <v>1132</v>
      </c>
      <c r="B27" s="191" t="s">
        <v>244</v>
      </c>
      <c r="C27" s="191" t="s">
        <v>338</v>
      </c>
      <c r="D27" s="191" t="s">
        <v>344</v>
      </c>
      <c r="E27" s="191" t="s">
        <v>350</v>
      </c>
      <c r="F27" s="118"/>
      <c r="G27" s="191" t="s">
        <v>626</v>
      </c>
      <c r="H27" s="258" t="s">
        <v>355</v>
      </c>
      <c r="I27" s="264"/>
      <c r="J27" s="191"/>
      <c r="K27" s="358">
        <v>20</v>
      </c>
      <c r="L27" s="357" t="s">
        <v>1368</v>
      </c>
    </row>
    <row r="28" spans="1:18" ht="405" x14ac:dyDescent="0.25">
      <c r="A28" s="145" t="s">
        <v>954</v>
      </c>
      <c r="B28" s="191" t="s">
        <v>244</v>
      </c>
      <c r="C28" s="191" t="s">
        <v>339</v>
      </c>
      <c r="D28" s="191" t="s">
        <v>345</v>
      </c>
      <c r="E28" s="191" t="s">
        <v>351</v>
      </c>
      <c r="F28" s="118"/>
      <c r="G28" s="113" t="s">
        <v>619</v>
      </c>
      <c r="H28" s="258" t="s">
        <v>356</v>
      </c>
      <c r="I28" s="260"/>
      <c r="J28" s="191"/>
      <c r="K28" s="358">
        <v>20</v>
      </c>
      <c r="L28" s="357" t="s">
        <v>1368</v>
      </c>
    </row>
    <row r="29" spans="1:18" ht="255" x14ac:dyDescent="0.25">
      <c r="A29" s="145" t="s">
        <v>955</v>
      </c>
      <c r="B29" s="191" t="s">
        <v>198</v>
      </c>
      <c r="C29" s="191" t="s">
        <v>340</v>
      </c>
      <c r="D29" s="191" t="s">
        <v>346</v>
      </c>
      <c r="E29" s="191" t="s">
        <v>352</v>
      </c>
      <c r="F29" s="118"/>
      <c r="G29" s="113" t="s">
        <v>619</v>
      </c>
      <c r="H29" s="258" t="s">
        <v>357</v>
      </c>
      <c r="I29" s="264"/>
      <c r="J29" s="191"/>
      <c r="K29" s="358">
        <v>20</v>
      </c>
      <c r="L29" s="357" t="s">
        <v>1368</v>
      </c>
    </row>
    <row r="30" spans="1:18" ht="240" x14ac:dyDescent="0.25">
      <c r="A30" s="145" t="s">
        <v>956</v>
      </c>
      <c r="B30" s="191" t="s">
        <v>198</v>
      </c>
      <c r="C30" s="191" t="s">
        <v>341</v>
      </c>
      <c r="D30" s="191" t="s">
        <v>347</v>
      </c>
      <c r="E30" s="191" t="s">
        <v>353</v>
      </c>
      <c r="F30" s="118"/>
      <c r="G30" s="191" t="s">
        <v>626</v>
      </c>
      <c r="H30" s="258" t="s">
        <v>358</v>
      </c>
      <c r="I30" s="264"/>
      <c r="J30" s="191"/>
      <c r="K30" s="358">
        <v>20</v>
      </c>
      <c r="L30" s="357" t="s">
        <v>1368</v>
      </c>
    </row>
    <row r="31" spans="1:18" ht="285" x14ac:dyDescent="0.25">
      <c r="A31" s="145" t="s">
        <v>1133</v>
      </c>
      <c r="B31" s="191" t="s">
        <v>198</v>
      </c>
      <c r="C31" s="191" t="s">
        <v>342</v>
      </c>
      <c r="D31" s="191" t="s">
        <v>348</v>
      </c>
      <c r="E31" s="191" t="s">
        <v>354</v>
      </c>
      <c r="F31" s="118"/>
      <c r="G31" s="113" t="s">
        <v>625</v>
      </c>
      <c r="H31" s="258" t="s">
        <v>359</v>
      </c>
      <c r="I31" s="264"/>
      <c r="J31" s="191"/>
      <c r="K31" s="358">
        <v>20</v>
      </c>
      <c r="L31" s="357" t="s">
        <v>1368</v>
      </c>
    </row>
    <row r="32" spans="1:18" x14ac:dyDescent="0.25">
      <c r="A32" s="192" t="s">
        <v>236</v>
      </c>
      <c r="B32" s="193"/>
      <c r="C32" s="193"/>
      <c r="D32" s="193"/>
      <c r="E32" s="193"/>
      <c r="F32" s="193"/>
      <c r="G32" s="193"/>
      <c r="H32" s="261"/>
      <c r="I32" s="329"/>
      <c r="J32" s="211"/>
      <c r="K32" s="202"/>
      <c r="L32" s="193"/>
      <c r="R32" s="5"/>
    </row>
    <row r="33" spans="1:12" s="2" customFormat="1" ht="90" x14ac:dyDescent="0.25">
      <c r="A33" s="206" t="s">
        <v>957</v>
      </c>
      <c r="B33" s="187" t="s">
        <v>244</v>
      </c>
      <c r="C33" s="187" t="s">
        <v>236</v>
      </c>
      <c r="D33" s="187" t="s">
        <v>1199</v>
      </c>
      <c r="E33" s="186" t="s">
        <v>295</v>
      </c>
      <c r="F33" s="186"/>
      <c r="G33" s="186"/>
      <c r="H33" s="262"/>
      <c r="I33" s="328"/>
      <c r="J33" s="195"/>
      <c r="K33" s="199"/>
      <c r="L33" s="187"/>
    </row>
    <row r="34" spans="1:12" s="2" customFormat="1" ht="60" x14ac:dyDescent="0.25">
      <c r="A34" s="144" t="s">
        <v>1008</v>
      </c>
      <c r="B34" s="172" t="s">
        <v>244</v>
      </c>
      <c r="C34" s="172" t="s">
        <v>363</v>
      </c>
      <c r="D34" s="172" t="s">
        <v>360</v>
      </c>
      <c r="E34" s="172" t="s">
        <v>368</v>
      </c>
      <c r="F34" s="118" t="s">
        <v>1009</v>
      </c>
      <c r="G34" s="185"/>
      <c r="H34" s="259"/>
      <c r="I34" s="264"/>
      <c r="J34" s="191"/>
      <c r="K34" s="358">
        <v>20</v>
      </c>
      <c r="L34" s="357" t="s">
        <v>1368</v>
      </c>
    </row>
    <row r="35" spans="1:12" ht="315" x14ac:dyDescent="0.25">
      <c r="A35" s="145" t="s">
        <v>1134</v>
      </c>
      <c r="B35" s="191" t="s">
        <v>244</v>
      </c>
      <c r="C35" s="191" t="s">
        <v>364</v>
      </c>
      <c r="D35" s="191" t="s">
        <v>361</v>
      </c>
      <c r="E35" s="191" t="s">
        <v>369</v>
      </c>
      <c r="F35" s="118"/>
      <c r="G35" s="113"/>
      <c r="H35" s="258" t="s">
        <v>366</v>
      </c>
      <c r="I35" s="264"/>
      <c r="J35" s="191"/>
      <c r="K35" s="358">
        <v>20</v>
      </c>
      <c r="L35" s="357" t="s">
        <v>1368</v>
      </c>
    </row>
    <row r="36" spans="1:12" ht="285" x14ac:dyDescent="0.25">
      <c r="A36" s="145" t="s">
        <v>958</v>
      </c>
      <c r="B36" s="191" t="s">
        <v>244</v>
      </c>
      <c r="C36" s="191" t="s">
        <v>365</v>
      </c>
      <c r="D36" s="191" t="s">
        <v>362</v>
      </c>
      <c r="E36" s="191" t="s">
        <v>370</v>
      </c>
      <c r="F36" s="118"/>
      <c r="G36" s="113"/>
      <c r="H36" s="258" t="s">
        <v>367</v>
      </c>
      <c r="I36" s="264"/>
      <c r="J36" s="191"/>
      <c r="K36" s="358">
        <v>20</v>
      </c>
      <c r="L36" s="357" t="s">
        <v>1368</v>
      </c>
    </row>
    <row r="37" spans="1:12" ht="15" customHeight="1" x14ac:dyDescent="0.25">
      <c r="A37" s="192" t="s">
        <v>237</v>
      </c>
      <c r="B37" s="193"/>
      <c r="C37" s="193"/>
      <c r="D37" s="193"/>
      <c r="E37" s="193"/>
      <c r="F37" s="193"/>
      <c r="G37" s="193"/>
      <c r="H37" s="261"/>
      <c r="I37" s="329"/>
      <c r="J37" s="211"/>
      <c r="K37" s="202"/>
      <c r="L37" s="193"/>
    </row>
    <row r="38" spans="1:12" ht="75" x14ac:dyDescent="0.25">
      <c r="A38" s="206" t="s">
        <v>959</v>
      </c>
      <c r="B38" s="187" t="s">
        <v>924</v>
      </c>
      <c r="C38" s="187" t="s">
        <v>237</v>
      </c>
      <c r="D38" s="187"/>
      <c r="E38" s="186" t="s">
        <v>371</v>
      </c>
      <c r="F38" s="186"/>
      <c r="G38" s="194"/>
      <c r="H38" s="263"/>
      <c r="I38" s="328"/>
      <c r="J38" s="195"/>
      <c r="K38" s="203"/>
      <c r="L38" s="195"/>
    </row>
    <row r="39" spans="1:12" s="2" customFormat="1" ht="75" x14ac:dyDescent="0.25">
      <c r="A39" s="144" t="s">
        <v>960</v>
      </c>
      <c r="B39" s="212" t="s">
        <v>201</v>
      </c>
      <c r="C39" s="172" t="s">
        <v>372</v>
      </c>
      <c r="D39" s="172" t="s">
        <v>389</v>
      </c>
      <c r="E39" s="172" t="s">
        <v>412</v>
      </c>
      <c r="F39" s="118" t="s">
        <v>1006</v>
      </c>
      <c r="G39" s="185"/>
      <c r="H39" s="259"/>
      <c r="I39" s="264"/>
      <c r="J39" s="191"/>
      <c r="K39" s="358">
        <v>20</v>
      </c>
      <c r="L39" s="357" t="s">
        <v>1368</v>
      </c>
    </row>
    <row r="40" spans="1:12" ht="409.5" x14ac:dyDescent="0.25">
      <c r="A40" s="145" t="s">
        <v>1135</v>
      </c>
      <c r="B40" s="213" t="s">
        <v>201</v>
      </c>
      <c r="C40" s="191" t="s">
        <v>373</v>
      </c>
      <c r="D40" s="191" t="s">
        <v>390</v>
      </c>
      <c r="E40" s="191" t="s">
        <v>413</v>
      </c>
      <c r="F40" s="118"/>
      <c r="G40" s="113" t="s">
        <v>620</v>
      </c>
      <c r="H40" s="258" t="s">
        <v>406</v>
      </c>
      <c r="I40" s="264"/>
      <c r="J40" s="191"/>
      <c r="K40" s="358">
        <v>20</v>
      </c>
      <c r="L40" s="357" t="s">
        <v>1368</v>
      </c>
    </row>
    <row r="41" spans="1:12" ht="375" x14ac:dyDescent="0.25">
      <c r="A41" s="145" t="s">
        <v>1136</v>
      </c>
      <c r="B41" s="213" t="s">
        <v>197</v>
      </c>
      <c r="C41" s="191" t="s">
        <v>374</v>
      </c>
      <c r="D41" s="191" t="s">
        <v>391</v>
      </c>
      <c r="E41" s="191" t="s">
        <v>414</v>
      </c>
      <c r="F41" s="118"/>
      <c r="G41" s="191" t="s">
        <v>649</v>
      </c>
      <c r="H41" s="258" t="s">
        <v>1200</v>
      </c>
      <c r="I41" s="264"/>
      <c r="J41" s="191"/>
      <c r="K41" s="358">
        <v>20</v>
      </c>
      <c r="L41" s="357" t="s">
        <v>1368</v>
      </c>
    </row>
    <row r="42" spans="1:12" ht="195" x14ac:dyDescent="0.25">
      <c r="A42" s="145" t="s">
        <v>961</v>
      </c>
      <c r="B42" s="213" t="s">
        <v>923</v>
      </c>
      <c r="C42" s="191" t="s">
        <v>375</v>
      </c>
      <c r="D42" s="191" t="s">
        <v>392</v>
      </c>
      <c r="E42" s="191" t="s">
        <v>415</v>
      </c>
      <c r="F42" s="118"/>
      <c r="G42" s="113"/>
      <c r="H42" s="258" t="s">
        <v>407</v>
      </c>
      <c r="I42" s="264"/>
      <c r="J42" s="191"/>
      <c r="K42" s="358">
        <v>20</v>
      </c>
      <c r="L42" s="357" t="s">
        <v>1368</v>
      </c>
    </row>
    <row r="43" spans="1:12" ht="45" x14ac:dyDescent="0.25">
      <c r="A43" s="145" t="s">
        <v>962</v>
      </c>
      <c r="B43" s="213" t="s">
        <v>197</v>
      </c>
      <c r="C43" s="191" t="s">
        <v>376</v>
      </c>
      <c r="D43" s="191" t="s">
        <v>393</v>
      </c>
      <c r="E43" s="191" t="s">
        <v>416</v>
      </c>
      <c r="F43" s="118"/>
      <c r="G43" s="191" t="s">
        <v>637</v>
      </c>
      <c r="H43" s="258" t="s">
        <v>1201</v>
      </c>
      <c r="I43" s="264"/>
      <c r="J43" s="191"/>
      <c r="K43" s="358">
        <v>20</v>
      </c>
      <c r="L43" s="357" t="s">
        <v>1368</v>
      </c>
    </row>
    <row r="44" spans="1:12" ht="180" x14ac:dyDescent="0.25">
      <c r="A44" s="145" t="s">
        <v>1137</v>
      </c>
      <c r="B44" s="213" t="s">
        <v>197</v>
      </c>
      <c r="C44" s="191" t="s">
        <v>377</v>
      </c>
      <c r="D44" s="191" t="s">
        <v>394</v>
      </c>
      <c r="E44" s="191" t="s">
        <v>417</v>
      </c>
      <c r="F44" s="113" t="s">
        <v>228</v>
      </c>
      <c r="G44" s="113"/>
      <c r="H44" s="258" t="s">
        <v>1202</v>
      </c>
      <c r="I44" s="264"/>
      <c r="J44" s="191"/>
      <c r="K44" s="358">
        <v>20</v>
      </c>
      <c r="L44" s="357" t="s">
        <v>1368</v>
      </c>
    </row>
    <row r="45" spans="1:12" ht="270" x14ac:dyDescent="0.25">
      <c r="A45" s="145" t="s">
        <v>963</v>
      </c>
      <c r="B45" s="213" t="s">
        <v>201</v>
      </c>
      <c r="C45" s="191" t="s">
        <v>378</v>
      </c>
      <c r="D45" s="191" t="s">
        <v>395</v>
      </c>
      <c r="E45" s="191" t="s">
        <v>418</v>
      </c>
      <c r="F45" s="118"/>
      <c r="G45" s="113" t="s">
        <v>620</v>
      </c>
      <c r="H45" s="258" t="s">
        <v>1175</v>
      </c>
      <c r="I45" s="3"/>
      <c r="J45" s="1"/>
      <c r="K45" s="358">
        <v>20</v>
      </c>
      <c r="L45" s="357" t="s">
        <v>1368</v>
      </c>
    </row>
    <row r="46" spans="1:12" s="2" customFormat="1" ht="45" x14ac:dyDescent="0.25">
      <c r="A46" s="144" t="s">
        <v>980</v>
      </c>
      <c r="B46" s="172" t="s">
        <v>197</v>
      </c>
      <c r="C46" s="172" t="s">
        <v>379</v>
      </c>
      <c r="D46" s="172" t="s">
        <v>396</v>
      </c>
      <c r="E46" s="172" t="s">
        <v>419</v>
      </c>
      <c r="F46" s="118" t="s">
        <v>1006</v>
      </c>
      <c r="G46" s="185"/>
      <c r="H46" s="259"/>
      <c r="I46" s="264"/>
      <c r="J46" s="191"/>
      <c r="K46" s="358">
        <v>20</v>
      </c>
      <c r="L46" s="357" t="s">
        <v>1368</v>
      </c>
    </row>
    <row r="47" spans="1:12" ht="409.5" x14ac:dyDescent="0.25">
      <c r="A47" s="145" t="s">
        <v>1138</v>
      </c>
      <c r="B47" s="191" t="s">
        <v>197</v>
      </c>
      <c r="C47" s="191" t="s">
        <v>380</v>
      </c>
      <c r="D47" s="191" t="s">
        <v>397</v>
      </c>
      <c r="E47" s="191" t="s">
        <v>420</v>
      </c>
      <c r="F47" s="118"/>
      <c r="G47" s="113" t="s">
        <v>638</v>
      </c>
      <c r="H47" s="258" t="s">
        <v>408</v>
      </c>
      <c r="I47" s="264"/>
      <c r="J47" s="191"/>
      <c r="K47" s="358">
        <v>20</v>
      </c>
      <c r="L47" s="357" t="s">
        <v>1368</v>
      </c>
    </row>
    <row r="48" spans="1:12" ht="180" x14ac:dyDescent="0.25">
      <c r="A48" s="145" t="s">
        <v>964</v>
      </c>
      <c r="B48" s="191" t="s">
        <v>198</v>
      </c>
      <c r="C48" s="191" t="s">
        <v>381</v>
      </c>
      <c r="D48" s="191" t="s">
        <v>398</v>
      </c>
      <c r="E48" s="191" t="s">
        <v>421</v>
      </c>
      <c r="F48" s="118"/>
      <c r="G48" s="191" t="s">
        <v>639</v>
      </c>
      <c r="H48" s="258" t="s">
        <v>409</v>
      </c>
      <c r="I48" s="264"/>
      <c r="J48" s="191"/>
      <c r="K48" s="358">
        <v>20</v>
      </c>
      <c r="L48" s="357" t="s">
        <v>1368</v>
      </c>
    </row>
    <row r="49" spans="1:12" ht="195" x14ac:dyDescent="0.25">
      <c r="A49" s="145" t="s">
        <v>1139</v>
      </c>
      <c r="B49" s="191" t="s">
        <v>198</v>
      </c>
      <c r="C49" s="191" t="s">
        <v>382</v>
      </c>
      <c r="D49" s="191" t="s">
        <v>399</v>
      </c>
      <c r="E49" s="191" t="s">
        <v>422</v>
      </c>
      <c r="F49" s="118"/>
      <c r="G49" s="191" t="s">
        <v>640</v>
      </c>
      <c r="H49" s="258" t="s">
        <v>1176</v>
      </c>
      <c r="I49" s="264"/>
      <c r="J49" s="191"/>
      <c r="K49" s="358">
        <v>20</v>
      </c>
      <c r="L49" s="357" t="s">
        <v>1368</v>
      </c>
    </row>
    <row r="50" spans="1:12" ht="270" x14ac:dyDescent="0.25">
      <c r="A50" s="145" t="s">
        <v>1140</v>
      </c>
      <c r="B50" s="191" t="s">
        <v>198</v>
      </c>
      <c r="C50" s="191" t="s">
        <v>383</v>
      </c>
      <c r="D50" s="191" t="s">
        <v>400</v>
      </c>
      <c r="E50" s="191" t="s">
        <v>423</v>
      </c>
      <c r="F50" s="118"/>
      <c r="G50" s="191" t="s">
        <v>651</v>
      </c>
      <c r="H50" s="258" t="s">
        <v>410</v>
      </c>
      <c r="I50" s="264"/>
      <c r="J50" s="191"/>
      <c r="K50" s="358">
        <v>20</v>
      </c>
      <c r="L50" s="357" t="s">
        <v>1368</v>
      </c>
    </row>
    <row r="51" spans="1:12" ht="165" x14ac:dyDescent="0.25">
      <c r="A51" s="145" t="s">
        <v>965</v>
      </c>
      <c r="B51" s="191" t="s">
        <v>198</v>
      </c>
      <c r="C51" s="191" t="s">
        <v>384</v>
      </c>
      <c r="D51" s="191" t="s">
        <v>401</v>
      </c>
      <c r="E51" s="191" t="s">
        <v>424</v>
      </c>
      <c r="F51" s="118"/>
      <c r="G51" s="191" t="s">
        <v>650</v>
      </c>
      <c r="H51" s="258" t="s">
        <v>1177</v>
      </c>
      <c r="I51" s="264"/>
      <c r="J51" s="191"/>
      <c r="K51" s="358">
        <v>20</v>
      </c>
      <c r="L51" s="357" t="s">
        <v>1368</v>
      </c>
    </row>
    <row r="52" spans="1:12" ht="285" x14ac:dyDescent="0.25">
      <c r="A52" s="145" t="s">
        <v>966</v>
      </c>
      <c r="B52" s="191" t="s">
        <v>197</v>
      </c>
      <c r="C52" s="191" t="s">
        <v>385</v>
      </c>
      <c r="D52" s="191" t="s">
        <v>402</v>
      </c>
      <c r="E52" s="191" t="s">
        <v>425</v>
      </c>
      <c r="F52" s="118"/>
      <c r="G52" s="113" t="s">
        <v>602</v>
      </c>
      <c r="H52" s="258" t="s">
        <v>603</v>
      </c>
      <c r="I52" s="264"/>
      <c r="J52" s="191"/>
      <c r="K52" s="358">
        <v>20</v>
      </c>
      <c r="L52" s="357" t="s">
        <v>1368</v>
      </c>
    </row>
    <row r="53" spans="1:12" ht="150" x14ac:dyDescent="0.25">
      <c r="A53" s="145" t="s">
        <v>967</v>
      </c>
      <c r="B53" s="191" t="s">
        <v>198</v>
      </c>
      <c r="C53" s="191" t="s">
        <v>386</v>
      </c>
      <c r="D53" s="191" t="s">
        <v>403</v>
      </c>
      <c r="E53" s="191" t="s">
        <v>426</v>
      </c>
      <c r="F53" s="118"/>
      <c r="G53" s="191" t="s">
        <v>641</v>
      </c>
      <c r="H53" s="258" t="s">
        <v>411</v>
      </c>
      <c r="I53" s="264"/>
      <c r="J53" s="191"/>
      <c r="K53" s="358">
        <v>20</v>
      </c>
      <c r="L53" s="357" t="s">
        <v>1368</v>
      </c>
    </row>
    <row r="54" spans="1:12" ht="135" x14ac:dyDescent="0.25">
      <c r="A54" s="145" t="s">
        <v>1141</v>
      </c>
      <c r="B54" s="191" t="s">
        <v>197</v>
      </c>
      <c r="C54" s="191" t="s">
        <v>387</v>
      </c>
      <c r="D54" s="191" t="s">
        <v>404</v>
      </c>
      <c r="E54" s="191" t="s">
        <v>427</v>
      </c>
      <c r="F54" s="118"/>
      <c r="G54" s="113"/>
      <c r="H54" s="258" t="s">
        <v>1179</v>
      </c>
      <c r="I54" s="330"/>
      <c r="J54" s="264"/>
      <c r="K54" s="358">
        <v>20</v>
      </c>
      <c r="L54" s="357" t="s">
        <v>1368</v>
      </c>
    </row>
    <row r="55" spans="1:12" ht="240" x14ac:dyDescent="0.25">
      <c r="A55" s="145" t="s">
        <v>968</v>
      </c>
      <c r="B55" s="191" t="s">
        <v>197</v>
      </c>
      <c r="C55" s="191" t="s">
        <v>388</v>
      </c>
      <c r="D55" s="191" t="s">
        <v>405</v>
      </c>
      <c r="E55" s="191" t="s">
        <v>428</v>
      </c>
      <c r="F55" s="118"/>
      <c r="G55" s="113" t="s">
        <v>653</v>
      </c>
      <c r="H55" s="258" t="s">
        <v>1178</v>
      </c>
      <c r="I55" s="264"/>
      <c r="J55" s="191"/>
      <c r="K55" s="358">
        <v>20</v>
      </c>
      <c r="L55" s="357" t="s">
        <v>1368</v>
      </c>
    </row>
    <row r="56" spans="1:12" ht="15" customHeight="1" x14ac:dyDescent="0.25">
      <c r="A56" s="192" t="s">
        <v>238</v>
      </c>
      <c r="B56" s="193"/>
      <c r="C56" s="193"/>
      <c r="D56" s="193"/>
      <c r="E56" s="193"/>
      <c r="F56" s="193"/>
      <c r="G56" s="193"/>
      <c r="H56" s="261"/>
      <c r="I56" s="329"/>
      <c r="J56" s="211"/>
      <c r="K56" s="202"/>
      <c r="L56" s="193"/>
    </row>
    <row r="57" spans="1:12" ht="45" x14ac:dyDescent="0.25">
      <c r="A57" s="206" t="s">
        <v>969</v>
      </c>
      <c r="B57" s="187" t="s">
        <v>925</v>
      </c>
      <c r="C57" s="187" t="s">
        <v>238</v>
      </c>
      <c r="D57" s="187"/>
      <c r="E57" s="186" t="s">
        <v>429</v>
      </c>
      <c r="F57" s="186"/>
      <c r="G57" s="194"/>
      <c r="H57" s="263"/>
      <c r="I57" s="328"/>
      <c r="J57" s="195"/>
      <c r="K57" s="203"/>
      <c r="L57" s="195"/>
    </row>
    <row r="58" spans="1:12" s="2" customFormat="1" ht="45" x14ac:dyDescent="0.25">
      <c r="A58" s="144" t="s">
        <v>984</v>
      </c>
      <c r="B58" s="172" t="s">
        <v>198</v>
      </c>
      <c r="C58" s="172" t="s">
        <v>430</v>
      </c>
      <c r="D58" s="172" t="s">
        <v>431</v>
      </c>
      <c r="E58" s="172" t="s">
        <v>474</v>
      </c>
      <c r="F58" s="118" t="s">
        <v>1006</v>
      </c>
      <c r="G58" s="196"/>
      <c r="H58" s="259" t="s">
        <v>97</v>
      </c>
      <c r="I58" s="264"/>
      <c r="J58" s="191"/>
      <c r="K58" s="358">
        <v>20</v>
      </c>
      <c r="L58" s="357" t="s">
        <v>1368</v>
      </c>
    </row>
    <row r="59" spans="1:12" ht="345" x14ac:dyDescent="0.25">
      <c r="A59" s="145" t="s">
        <v>1142</v>
      </c>
      <c r="B59" s="172" t="s">
        <v>198</v>
      </c>
      <c r="C59" s="191" t="s">
        <v>202</v>
      </c>
      <c r="D59" s="191" t="s">
        <v>432</v>
      </c>
      <c r="E59" s="191" t="s">
        <v>475</v>
      </c>
      <c r="F59" s="118"/>
      <c r="G59" s="113"/>
      <c r="H59" s="258" t="s">
        <v>470</v>
      </c>
      <c r="I59" s="264"/>
      <c r="J59" s="191"/>
      <c r="K59" s="358">
        <v>20</v>
      </c>
      <c r="L59" s="357" t="s">
        <v>1368</v>
      </c>
    </row>
    <row r="60" spans="1:12" ht="255" x14ac:dyDescent="0.25">
      <c r="A60" s="145" t="s">
        <v>970</v>
      </c>
      <c r="B60" s="191" t="s">
        <v>198</v>
      </c>
      <c r="C60" s="191" t="s">
        <v>203</v>
      </c>
      <c r="D60" s="191" t="s">
        <v>433</v>
      </c>
      <c r="E60" s="191" t="s">
        <v>476</v>
      </c>
      <c r="F60" s="118"/>
      <c r="G60" s="191" t="s">
        <v>634</v>
      </c>
      <c r="H60" s="258" t="s">
        <v>1180</v>
      </c>
      <c r="I60" s="264"/>
      <c r="J60" s="191"/>
      <c r="K60" s="358">
        <v>20</v>
      </c>
      <c r="L60" s="357" t="s">
        <v>1368</v>
      </c>
    </row>
    <row r="61" spans="1:12" ht="150" x14ac:dyDescent="0.25">
      <c r="A61" s="145" t="s">
        <v>1143</v>
      </c>
      <c r="B61" s="191" t="s">
        <v>198</v>
      </c>
      <c r="C61" s="191" t="s">
        <v>434</v>
      </c>
      <c r="D61" s="191" t="s">
        <v>435</v>
      </c>
      <c r="E61" s="191" t="s">
        <v>477</v>
      </c>
      <c r="F61" s="118"/>
      <c r="G61" s="113" t="s">
        <v>605</v>
      </c>
      <c r="H61" s="258" t="s">
        <v>1181</v>
      </c>
      <c r="I61" s="264"/>
      <c r="J61" s="191"/>
      <c r="K61" s="358">
        <v>20</v>
      </c>
      <c r="L61" s="357" t="s">
        <v>1368</v>
      </c>
    </row>
    <row r="62" spans="1:12" ht="300" x14ac:dyDescent="0.25">
      <c r="A62" s="145" t="s">
        <v>1144</v>
      </c>
      <c r="B62" s="191" t="s">
        <v>198</v>
      </c>
      <c r="C62" s="191" t="s">
        <v>436</v>
      </c>
      <c r="D62" s="191" t="s">
        <v>437</v>
      </c>
      <c r="E62" s="191" t="s">
        <v>478</v>
      </c>
      <c r="F62" s="118"/>
      <c r="G62" s="113" t="s">
        <v>631</v>
      </c>
      <c r="H62" s="258" t="s">
        <v>1203</v>
      </c>
      <c r="I62" s="264"/>
      <c r="J62" s="191"/>
      <c r="K62" s="358">
        <v>20</v>
      </c>
      <c r="L62" s="357" t="s">
        <v>1368</v>
      </c>
    </row>
    <row r="63" spans="1:12" s="2" customFormat="1" ht="60" x14ac:dyDescent="0.25">
      <c r="A63" s="144" t="s">
        <v>981</v>
      </c>
      <c r="B63" s="172" t="s">
        <v>244</v>
      </c>
      <c r="C63" s="172" t="s">
        <v>438</v>
      </c>
      <c r="D63" s="172" t="s">
        <v>439</v>
      </c>
      <c r="E63" s="172" t="s">
        <v>479</v>
      </c>
      <c r="F63" s="118"/>
      <c r="G63" s="185"/>
      <c r="H63" s="258"/>
      <c r="I63" s="264"/>
      <c r="J63" s="191"/>
      <c r="K63" s="358">
        <v>20</v>
      </c>
      <c r="L63" s="357" t="s">
        <v>1368</v>
      </c>
    </row>
    <row r="64" spans="1:12" ht="409.5" x14ac:dyDescent="0.25">
      <c r="A64" s="145" t="s">
        <v>1145</v>
      </c>
      <c r="B64" s="172" t="s">
        <v>244</v>
      </c>
      <c r="C64" s="191" t="s">
        <v>440</v>
      </c>
      <c r="D64" s="191" t="s">
        <v>441</v>
      </c>
      <c r="E64" s="191" t="s">
        <v>480</v>
      </c>
      <c r="F64" s="118" t="s">
        <v>1005</v>
      </c>
      <c r="G64" s="191" t="s">
        <v>679</v>
      </c>
      <c r="H64" s="258" t="s">
        <v>471</v>
      </c>
      <c r="I64" s="264"/>
      <c r="J64" s="191"/>
      <c r="K64" s="358">
        <v>20</v>
      </c>
      <c r="L64" s="357" t="s">
        <v>1368</v>
      </c>
    </row>
    <row r="65" spans="1:12" s="2" customFormat="1" ht="30" x14ac:dyDescent="0.25">
      <c r="A65" s="144" t="s">
        <v>982</v>
      </c>
      <c r="B65" s="172" t="s">
        <v>198</v>
      </c>
      <c r="C65" s="172" t="s">
        <v>442</v>
      </c>
      <c r="D65" s="172" t="s">
        <v>443</v>
      </c>
      <c r="E65" s="172" t="s">
        <v>481</v>
      </c>
      <c r="F65" s="118" t="s">
        <v>1005</v>
      </c>
      <c r="G65" s="185"/>
      <c r="H65" s="258"/>
      <c r="I65" s="264"/>
      <c r="J65" s="191"/>
      <c r="K65" s="358">
        <v>20</v>
      </c>
      <c r="L65" s="357" t="s">
        <v>1368</v>
      </c>
    </row>
    <row r="66" spans="1:12" ht="315" x14ac:dyDescent="0.25">
      <c r="A66" s="145" t="s">
        <v>1146</v>
      </c>
      <c r="B66" s="191" t="s">
        <v>198</v>
      </c>
      <c r="C66" s="191" t="s">
        <v>444</v>
      </c>
      <c r="D66" s="191" t="s">
        <v>445</v>
      </c>
      <c r="E66" s="191" t="s">
        <v>482</v>
      </c>
      <c r="F66" s="118"/>
      <c r="G66" s="191" t="s">
        <v>636</v>
      </c>
      <c r="H66" s="258" t="s">
        <v>472</v>
      </c>
      <c r="I66" s="264"/>
      <c r="J66" s="191"/>
      <c r="K66" s="358">
        <v>20</v>
      </c>
      <c r="L66" s="357" t="s">
        <v>1368</v>
      </c>
    </row>
    <row r="67" spans="1:12" s="2" customFormat="1" ht="45" x14ac:dyDescent="0.25">
      <c r="A67" s="144" t="s">
        <v>986</v>
      </c>
      <c r="B67" s="191" t="s">
        <v>244</v>
      </c>
      <c r="C67" s="172" t="s">
        <v>446</v>
      </c>
      <c r="D67" s="172" t="s">
        <v>447</v>
      </c>
      <c r="E67" s="172" t="s">
        <v>483</v>
      </c>
      <c r="F67" s="118" t="s">
        <v>1009</v>
      </c>
      <c r="G67" s="185"/>
      <c r="H67" s="258"/>
      <c r="I67" s="264"/>
      <c r="J67" s="191"/>
      <c r="K67" s="358">
        <v>20</v>
      </c>
      <c r="L67" s="357" t="s">
        <v>1368</v>
      </c>
    </row>
    <row r="68" spans="1:12" ht="270" x14ac:dyDescent="0.25">
      <c r="A68" s="145" t="s">
        <v>985</v>
      </c>
      <c r="B68" s="191" t="s">
        <v>244</v>
      </c>
      <c r="C68" s="191" t="s">
        <v>448</v>
      </c>
      <c r="D68" s="191" t="s">
        <v>449</v>
      </c>
      <c r="E68" s="191" t="s">
        <v>484</v>
      </c>
      <c r="F68" s="118" t="s">
        <v>1009</v>
      </c>
      <c r="G68" s="191" t="s">
        <v>675</v>
      </c>
      <c r="H68" s="258" t="s">
        <v>473</v>
      </c>
      <c r="I68" s="264"/>
      <c r="J68" s="191"/>
      <c r="K68" s="358">
        <v>20</v>
      </c>
      <c r="L68" s="357" t="s">
        <v>1368</v>
      </c>
    </row>
    <row r="69" spans="1:12" ht="120" x14ac:dyDescent="0.25">
      <c r="A69" s="145" t="s">
        <v>1147</v>
      </c>
      <c r="B69" s="191" t="s">
        <v>244</v>
      </c>
      <c r="C69" s="191" t="s">
        <v>450</v>
      </c>
      <c r="D69" s="191" t="s">
        <v>451</v>
      </c>
      <c r="E69" s="191" t="s">
        <v>485</v>
      </c>
      <c r="F69" s="118"/>
      <c r="G69" s="113" t="s">
        <v>652</v>
      </c>
      <c r="H69" s="258" t="s">
        <v>1204</v>
      </c>
      <c r="I69" s="264"/>
      <c r="J69" s="191"/>
      <c r="K69" s="358">
        <v>20</v>
      </c>
      <c r="L69" s="357" t="s">
        <v>1368</v>
      </c>
    </row>
    <row r="70" spans="1:12" ht="60" x14ac:dyDescent="0.25">
      <c r="A70" s="145" t="s">
        <v>1148</v>
      </c>
      <c r="B70" s="191" t="s">
        <v>244</v>
      </c>
      <c r="C70" s="191" t="s">
        <v>452</v>
      </c>
      <c r="D70" s="191" t="s">
        <v>453</v>
      </c>
      <c r="E70" s="191" t="s">
        <v>486</v>
      </c>
      <c r="F70" s="118"/>
      <c r="G70" s="191" t="s">
        <v>676</v>
      </c>
      <c r="H70" s="258" t="s">
        <v>1182</v>
      </c>
      <c r="I70" s="264"/>
      <c r="J70" s="191"/>
      <c r="K70" s="358">
        <v>20</v>
      </c>
      <c r="L70" s="357" t="s">
        <v>1368</v>
      </c>
    </row>
    <row r="71" spans="1:12" ht="90" x14ac:dyDescent="0.25">
      <c r="A71" s="145" t="s">
        <v>1149</v>
      </c>
      <c r="B71" s="191" t="s">
        <v>244</v>
      </c>
      <c r="C71" s="191" t="s">
        <v>454</v>
      </c>
      <c r="D71" s="191" t="s">
        <v>455</v>
      </c>
      <c r="E71" s="191" t="s">
        <v>487</v>
      </c>
      <c r="F71" s="118"/>
      <c r="G71" s="113" t="s">
        <v>652</v>
      </c>
      <c r="H71" s="258" t="s">
        <v>1205</v>
      </c>
      <c r="I71" s="264"/>
      <c r="J71" s="191"/>
      <c r="K71" s="358">
        <v>20</v>
      </c>
      <c r="L71" s="357" t="s">
        <v>1368</v>
      </c>
    </row>
    <row r="72" spans="1:12" s="2" customFormat="1" ht="30" x14ac:dyDescent="0.25">
      <c r="A72" s="144" t="s">
        <v>971</v>
      </c>
      <c r="B72" s="172" t="s">
        <v>198</v>
      </c>
      <c r="C72" s="172" t="s">
        <v>456</v>
      </c>
      <c r="D72" s="172" t="s">
        <v>457</v>
      </c>
      <c r="E72" s="172" t="s">
        <v>488</v>
      </c>
      <c r="F72" s="118" t="s">
        <v>1006</v>
      </c>
      <c r="G72" s="185"/>
      <c r="H72" s="259"/>
      <c r="I72" s="264"/>
      <c r="J72" s="191"/>
      <c r="K72" s="358">
        <v>20</v>
      </c>
      <c r="L72" s="357" t="s">
        <v>1368</v>
      </c>
    </row>
    <row r="73" spans="1:12" ht="360" x14ac:dyDescent="0.25">
      <c r="A73" s="145" t="s">
        <v>1150</v>
      </c>
      <c r="B73" s="191" t="s">
        <v>198</v>
      </c>
      <c r="C73" s="191" t="s">
        <v>458</v>
      </c>
      <c r="D73" s="191" t="s">
        <v>459</v>
      </c>
      <c r="E73" s="191" t="s">
        <v>489</v>
      </c>
      <c r="F73" s="118"/>
      <c r="G73" s="191" t="s">
        <v>661</v>
      </c>
      <c r="H73" s="258" t="s">
        <v>1183</v>
      </c>
      <c r="I73" s="264"/>
      <c r="J73" s="191"/>
      <c r="K73" s="358">
        <v>20</v>
      </c>
      <c r="L73" s="357" t="s">
        <v>1368</v>
      </c>
    </row>
    <row r="74" spans="1:12" s="2" customFormat="1" ht="30" x14ac:dyDescent="0.25">
      <c r="A74" s="144" t="s">
        <v>983</v>
      </c>
      <c r="B74" s="172" t="s">
        <v>244</v>
      </c>
      <c r="C74" s="172" t="s">
        <v>460</v>
      </c>
      <c r="D74" s="172" t="s">
        <v>461</v>
      </c>
      <c r="E74" s="172" t="s">
        <v>490</v>
      </c>
      <c r="F74" s="118" t="s">
        <v>1005</v>
      </c>
      <c r="G74" s="185"/>
      <c r="H74" s="258"/>
      <c r="I74" s="264"/>
      <c r="J74" s="191"/>
      <c r="K74" s="358">
        <v>20</v>
      </c>
      <c r="L74" s="357" t="s">
        <v>1368</v>
      </c>
    </row>
    <row r="75" spans="1:12" ht="409.5" x14ac:dyDescent="0.25">
      <c r="A75" s="145" t="s">
        <v>1151</v>
      </c>
      <c r="B75" s="191" t="s">
        <v>244</v>
      </c>
      <c r="C75" s="191" t="s">
        <v>462</v>
      </c>
      <c r="D75" s="191" t="s">
        <v>463</v>
      </c>
      <c r="E75" s="191" t="s">
        <v>491</v>
      </c>
      <c r="F75" s="118"/>
      <c r="G75" s="191" t="s">
        <v>680</v>
      </c>
      <c r="H75" s="258" t="s">
        <v>1206</v>
      </c>
      <c r="I75" s="264"/>
      <c r="J75" s="191"/>
      <c r="K75" s="358">
        <v>20</v>
      </c>
      <c r="L75" s="357" t="s">
        <v>1368</v>
      </c>
    </row>
    <row r="76" spans="1:12" ht="45" x14ac:dyDescent="0.25">
      <c r="A76" s="145" t="s">
        <v>1152</v>
      </c>
      <c r="B76" s="191" t="s">
        <v>198</v>
      </c>
      <c r="C76" s="191" t="s">
        <v>464</v>
      </c>
      <c r="D76" s="191" t="s">
        <v>465</v>
      </c>
      <c r="E76" s="191" t="s">
        <v>492</v>
      </c>
      <c r="F76" s="118"/>
      <c r="G76" s="191" t="s">
        <v>634</v>
      </c>
      <c r="H76" s="258" t="s">
        <v>1184</v>
      </c>
      <c r="I76" s="264"/>
      <c r="J76" s="191"/>
      <c r="K76" s="358">
        <v>20</v>
      </c>
      <c r="L76" s="357" t="s">
        <v>1368</v>
      </c>
    </row>
    <row r="77" spans="1:12" s="2" customFormat="1" ht="45" x14ac:dyDescent="0.25">
      <c r="A77" s="144" t="s">
        <v>987</v>
      </c>
      <c r="B77" s="172" t="s">
        <v>198</v>
      </c>
      <c r="C77" s="172" t="s">
        <v>466</v>
      </c>
      <c r="D77" s="172" t="s">
        <v>467</v>
      </c>
      <c r="E77" s="172" t="s">
        <v>493</v>
      </c>
      <c r="F77" s="118" t="s">
        <v>1009</v>
      </c>
      <c r="G77" s="185"/>
      <c r="H77" s="258"/>
      <c r="I77" s="264"/>
      <c r="J77" s="191"/>
      <c r="K77" s="358">
        <v>20</v>
      </c>
      <c r="L77" s="357" t="s">
        <v>1368</v>
      </c>
    </row>
    <row r="78" spans="1:12" ht="300" x14ac:dyDescent="0.25">
      <c r="A78" s="145" t="s">
        <v>1153</v>
      </c>
      <c r="B78" s="191" t="s">
        <v>198</v>
      </c>
      <c r="C78" s="191" t="s">
        <v>468</v>
      </c>
      <c r="D78" s="191" t="s">
        <v>469</v>
      </c>
      <c r="E78" s="191" t="s">
        <v>494</v>
      </c>
      <c r="F78" s="118"/>
      <c r="G78" s="113"/>
      <c r="H78" s="258" t="s">
        <v>1207</v>
      </c>
      <c r="I78" s="264"/>
      <c r="J78" s="191"/>
      <c r="K78" s="358">
        <v>20</v>
      </c>
      <c r="L78" s="357" t="s">
        <v>1368</v>
      </c>
    </row>
    <row r="79" spans="1:12" ht="15" customHeight="1" x14ac:dyDescent="0.25">
      <c r="A79" s="192" t="s">
        <v>239</v>
      </c>
      <c r="B79" s="193"/>
      <c r="C79" s="192"/>
      <c r="D79" s="192"/>
      <c r="E79" s="192"/>
      <c r="F79" s="192"/>
      <c r="G79" s="192"/>
      <c r="H79" s="265"/>
      <c r="I79" s="329"/>
      <c r="J79" s="211"/>
      <c r="K79" s="204"/>
      <c r="L79" s="193"/>
    </row>
    <row r="80" spans="1:12" ht="45" x14ac:dyDescent="0.25">
      <c r="A80" s="207" t="s">
        <v>972</v>
      </c>
      <c r="B80" s="187" t="s">
        <v>925</v>
      </c>
      <c r="C80" s="187" t="s">
        <v>239</v>
      </c>
      <c r="D80" s="187"/>
      <c r="E80" s="186" t="s">
        <v>495</v>
      </c>
      <c r="F80" s="186"/>
      <c r="G80" s="194"/>
      <c r="H80" s="263"/>
      <c r="I80" s="328"/>
      <c r="J80" s="195"/>
      <c r="K80" s="203"/>
      <c r="L80" s="195"/>
    </row>
    <row r="81" spans="1:12" s="2" customFormat="1" ht="60" x14ac:dyDescent="0.25">
      <c r="A81" s="144" t="s">
        <v>988</v>
      </c>
      <c r="B81" s="172" t="s">
        <v>198</v>
      </c>
      <c r="C81" s="172" t="s">
        <v>496</v>
      </c>
      <c r="D81" s="172" t="s">
        <v>497</v>
      </c>
      <c r="E81" s="172" t="s">
        <v>514</v>
      </c>
      <c r="F81" s="118" t="s">
        <v>1006</v>
      </c>
      <c r="G81" s="185"/>
      <c r="H81" s="266"/>
      <c r="I81" s="264"/>
      <c r="J81" s="191"/>
      <c r="K81" s="358">
        <v>20</v>
      </c>
      <c r="L81" s="357" t="s">
        <v>1368</v>
      </c>
    </row>
    <row r="82" spans="1:12" ht="270" x14ac:dyDescent="0.25">
      <c r="A82" s="145" t="s">
        <v>1154</v>
      </c>
      <c r="B82" s="191" t="s">
        <v>198</v>
      </c>
      <c r="C82" s="191" t="s">
        <v>498</v>
      </c>
      <c r="D82" s="191" t="s">
        <v>499</v>
      </c>
      <c r="E82" s="191" t="s">
        <v>515</v>
      </c>
      <c r="F82" s="118"/>
      <c r="G82" s="191" t="s">
        <v>659</v>
      </c>
      <c r="H82" s="258" t="s">
        <v>1208</v>
      </c>
      <c r="I82" s="264"/>
      <c r="J82" s="191"/>
      <c r="K82" s="358">
        <v>20</v>
      </c>
      <c r="L82" s="357" t="s">
        <v>1368</v>
      </c>
    </row>
    <row r="83" spans="1:12" ht="120" x14ac:dyDescent="0.25">
      <c r="A83" s="145" t="s">
        <v>1155</v>
      </c>
      <c r="B83" s="115" t="s">
        <v>244</v>
      </c>
      <c r="C83" s="191" t="s">
        <v>500</v>
      </c>
      <c r="D83" s="191" t="s">
        <v>501</v>
      </c>
      <c r="E83" s="191" t="s">
        <v>516</v>
      </c>
      <c r="F83" s="118"/>
      <c r="G83" s="113"/>
      <c r="H83" s="258" t="s">
        <v>1185</v>
      </c>
      <c r="I83" s="264"/>
      <c r="J83" s="191"/>
      <c r="K83" s="358">
        <v>20</v>
      </c>
      <c r="L83" s="357" t="s">
        <v>1368</v>
      </c>
    </row>
    <row r="84" spans="1:12" ht="45" x14ac:dyDescent="0.25">
      <c r="A84" s="145" t="s">
        <v>1156</v>
      </c>
      <c r="B84" s="191" t="s">
        <v>198</v>
      </c>
      <c r="C84" s="191" t="s">
        <v>502</v>
      </c>
      <c r="D84" s="191" t="s">
        <v>503</v>
      </c>
      <c r="E84" s="191" t="s">
        <v>517</v>
      </c>
      <c r="F84" s="118"/>
      <c r="G84" s="191" t="s">
        <v>627</v>
      </c>
      <c r="H84" s="258" t="s">
        <v>622</v>
      </c>
      <c r="I84" s="264"/>
      <c r="J84" s="191"/>
      <c r="K84" s="358">
        <v>20</v>
      </c>
      <c r="L84" s="357" t="s">
        <v>1368</v>
      </c>
    </row>
    <row r="85" spans="1:12" s="2" customFormat="1" ht="45" x14ac:dyDescent="0.25">
      <c r="A85" s="144" t="s">
        <v>973</v>
      </c>
      <c r="B85" s="188" t="s">
        <v>198</v>
      </c>
      <c r="C85" s="172" t="s">
        <v>504</v>
      </c>
      <c r="D85" s="172" t="s">
        <v>505</v>
      </c>
      <c r="E85" s="172" t="s">
        <v>518</v>
      </c>
      <c r="F85" s="118" t="s">
        <v>1006</v>
      </c>
      <c r="G85" s="185"/>
      <c r="H85" s="258"/>
      <c r="I85" s="264"/>
      <c r="J85" s="191"/>
      <c r="K85" s="358">
        <v>20</v>
      </c>
      <c r="L85" s="357" t="s">
        <v>1368</v>
      </c>
    </row>
    <row r="86" spans="1:12" ht="409.5" x14ac:dyDescent="0.25">
      <c r="A86" s="145" t="s">
        <v>1157</v>
      </c>
      <c r="B86" s="191" t="s">
        <v>198</v>
      </c>
      <c r="C86" s="191" t="s">
        <v>506</v>
      </c>
      <c r="D86" s="191" t="s">
        <v>507</v>
      </c>
      <c r="E86" s="191" t="s">
        <v>519</v>
      </c>
      <c r="F86" s="118"/>
      <c r="G86" s="191" t="s">
        <v>660</v>
      </c>
      <c r="H86" s="258" t="s">
        <v>1209</v>
      </c>
      <c r="I86" s="264"/>
      <c r="J86" s="191"/>
      <c r="K86" s="358">
        <v>20</v>
      </c>
      <c r="L86" s="357" t="s">
        <v>1368</v>
      </c>
    </row>
    <row r="87" spans="1:12" ht="285" x14ac:dyDescent="0.25">
      <c r="A87" s="145" t="s">
        <v>1158</v>
      </c>
      <c r="B87" s="191" t="s">
        <v>198</v>
      </c>
      <c r="C87" s="191" t="s">
        <v>508</v>
      </c>
      <c r="D87" s="191" t="s">
        <v>509</v>
      </c>
      <c r="E87" s="191" t="s">
        <v>520</v>
      </c>
      <c r="F87" s="118"/>
      <c r="G87" s="113"/>
      <c r="H87" s="258" t="s">
        <v>1210</v>
      </c>
      <c r="I87" s="264"/>
      <c r="J87" s="191"/>
      <c r="K87" s="358">
        <v>20</v>
      </c>
      <c r="L87" s="357" t="s">
        <v>1368</v>
      </c>
    </row>
    <row r="88" spans="1:12" ht="195" x14ac:dyDescent="0.25">
      <c r="A88" s="145" t="s">
        <v>1159</v>
      </c>
      <c r="B88" s="191" t="s">
        <v>198</v>
      </c>
      <c r="C88" s="191" t="s">
        <v>510</v>
      </c>
      <c r="D88" s="191" t="s">
        <v>511</v>
      </c>
      <c r="E88" s="191" t="s">
        <v>521</v>
      </c>
      <c r="F88" s="118"/>
      <c r="G88" s="191" t="s">
        <v>628</v>
      </c>
      <c r="H88" s="258" t="s">
        <v>1211</v>
      </c>
      <c r="I88" s="264"/>
      <c r="J88" s="191"/>
      <c r="K88" s="358">
        <v>20</v>
      </c>
      <c r="L88" s="357" t="s">
        <v>1368</v>
      </c>
    </row>
    <row r="89" spans="1:12" ht="300" x14ac:dyDescent="0.25">
      <c r="A89" s="145" t="s">
        <v>1160</v>
      </c>
      <c r="B89" s="191" t="s">
        <v>244</v>
      </c>
      <c r="C89" s="191" t="s">
        <v>512</v>
      </c>
      <c r="D89" s="191" t="s">
        <v>513</v>
      </c>
      <c r="E89" s="191" t="s">
        <v>522</v>
      </c>
      <c r="F89" s="118"/>
      <c r="G89" s="113" t="s">
        <v>625</v>
      </c>
      <c r="H89" s="258" t="s">
        <v>1186</v>
      </c>
      <c r="I89" s="264"/>
      <c r="J89" s="191"/>
      <c r="K89" s="358">
        <v>20</v>
      </c>
      <c r="L89" s="357" t="s">
        <v>1368</v>
      </c>
    </row>
    <row r="90" spans="1:12" ht="15" customHeight="1" x14ac:dyDescent="0.25">
      <c r="A90" s="192" t="s">
        <v>240</v>
      </c>
      <c r="B90" s="193"/>
      <c r="C90" s="193"/>
      <c r="D90" s="193"/>
      <c r="E90" s="193"/>
      <c r="F90" s="193"/>
      <c r="G90" s="193"/>
      <c r="H90" s="261"/>
      <c r="I90" s="329"/>
      <c r="J90" s="211"/>
      <c r="K90" s="202"/>
      <c r="L90" s="193"/>
    </row>
    <row r="91" spans="1:12" ht="29.25" customHeight="1" x14ac:dyDescent="0.25">
      <c r="A91" s="207" t="s">
        <v>974</v>
      </c>
      <c r="B91" s="187" t="s">
        <v>922</v>
      </c>
      <c r="C91" s="187" t="s">
        <v>240</v>
      </c>
      <c r="D91" s="187"/>
      <c r="E91" s="186" t="s">
        <v>572</v>
      </c>
      <c r="F91" s="186"/>
      <c r="G91" s="194"/>
      <c r="H91" s="263"/>
      <c r="I91" s="328"/>
      <c r="J91" s="195"/>
      <c r="K91" s="203"/>
      <c r="L91" s="195"/>
    </row>
    <row r="92" spans="1:12" s="10" customFormat="1" ht="149.25" customHeight="1" x14ac:dyDescent="0.25">
      <c r="A92" s="144" t="s">
        <v>989</v>
      </c>
      <c r="B92" s="188" t="s">
        <v>244</v>
      </c>
      <c r="C92" s="172" t="s">
        <v>523</v>
      </c>
      <c r="D92" s="172" t="s">
        <v>524</v>
      </c>
      <c r="E92" s="172" t="s">
        <v>555</v>
      </c>
      <c r="F92" s="118" t="s">
        <v>1006</v>
      </c>
      <c r="G92" s="189"/>
      <c r="H92" s="267"/>
      <c r="I92" s="264"/>
      <c r="J92" s="115"/>
      <c r="K92" s="358">
        <v>20</v>
      </c>
      <c r="L92" s="357" t="s">
        <v>1368</v>
      </c>
    </row>
    <row r="93" spans="1:12" s="5" customFormat="1" ht="240" x14ac:dyDescent="0.25">
      <c r="A93" s="145" t="s">
        <v>1161</v>
      </c>
      <c r="B93" s="115" t="s">
        <v>244</v>
      </c>
      <c r="C93" s="191" t="s">
        <v>525</v>
      </c>
      <c r="D93" s="191" t="s">
        <v>526</v>
      </c>
      <c r="E93" s="191" t="s">
        <v>556</v>
      </c>
      <c r="F93" s="118"/>
      <c r="G93" s="117" t="s">
        <v>633</v>
      </c>
      <c r="H93" s="258" t="s">
        <v>1212</v>
      </c>
      <c r="I93" s="264"/>
      <c r="J93" s="115"/>
      <c r="K93" s="358">
        <v>20</v>
      </c>
      <c r="L93" s="357" t="s">
        <v>1368</v>
      </c>
    </row>
    <row r="94" spans="1:12" s="5" customFormat="1" ht="409.5" x14ac:dyDescent="0.25">
      <c r="A94" s="145" t="s">
        <v>1162</v>
      </c>
      <c r="B94" s="115" t="s">
        <v>244</v>
      </c>
      <c r="C94" s="191" t="s">
        <v>527</v>
      </c>
      <c r="D94" s="191" t="s">
        <v>528</v>
      </c>
      <c r="E94" s="191" t="s">
        <v>557</v>
      </c>
      <c r="F94" s="118"/>
      <c r="G94" s="115" t="s">
        <v>629</v>
      </c>
      <c r="H94" s="258" t="s">
        <v>1187</v>
      </c>
      <c r="I94" s="264"/>
      <c r="J94" s="115"/>
      <c r="K94" s="358">
        <v>20</v>
      </c>
      <c r="L94" s="357" t="s">
        <v>1368</v>
      </c>
    </row>
    <row r="95" spans="1:12" s="5" customFormat="1" ht="330" x14ac:dyDescent="0.25">
      <c r="A95" s="145" t="s">
        <v>1163</v>
      </c>
      <c r="B95" s="115" t="s">
        <v>244</v>
      </c>
      <c r="C95" s="191" t="s">
        <v>529</v>
      </c>
      <c r="D95" s="191" t="s">
        <v>530</v>
      </c>
      <c r="E95" s="191" t="s">
        <v>558</v>
      </c>
      <c r="F95" s="118"/>
      <c r="G95" s="115" t="s">
        <v>630</v>
      </c>
      <c r="H95" s="258" t="s">
        <v>1188</v>
      </c>
      <c r="I95" s="264"/>
      <c r="J95" s="115"/>
      <c r="K95" s="358">
        <v>20</v>
      </c>
      <c r="L95" s="357" t="s">
        <v>1368</v>
      </c>
    </row>
    <row r="96" spans="1:12" s="10" customFormat="1" ht="99" customHeight="1" x14ac:dyDescent="0.25">
      <c r="A96" s="144" t="s">
        <v>990</v>
      </c>
      <c r="B96" s="188" t="s">
        <v>244</v>
      </c>
      <c r="C96" s="172" t="s">
        <v>531</v>
      </c>
      <c r="D96" s="172" t="s">
        <v>532</v>
      </c>
      <c r="E96" s="172" t="s">
        <v>559</v>
      </c>
      <c r="F96" s="118" t="s">
        <v>1006</v>
      </c>
      <c r="G96" s="189"/>
      <c r="H96" s="258"/>
      <c r="I96" s="264"/>
      <c r="J96" s="115"/>
      <c r="K96" s="358">
        <v>20</v>
      </c>
      <c r="L96" s="357" t="s">
        <v>1368</v>
      </c>
    </row>
    <row r="97" spans="1:12" s="5" customFormat="1" ht="210" x14ac:dyDescent="0.25">
      <c r="A97" s="145" t="s">
        <v>975</v>
      </c>
      <c r="B97" s="115" t="s">
        <v>244</v>
      </c>
      <c r="C97" s="191" t="s">
        <v>533</v>
      </c>
      <c r="D97" s="191" t="s">
        <v>534</v>
      </c>
      <c r="E97" s="191" t="s">
        <v>560</v>
      </c>
      <c r="F97" s="118"/>
      <c r="G97" s="117" t="s">
        <v>633</v>
      </c>
      <c r="H97" s="258" t="s">
        <v>1213</v>
      </c>
      <c r="I97" s="264"/>
      <c r="J97" s="115"/>
      <c r="K97" s="358">
        <v>20</v>
      </c>
      <c r="L97" s="357" t="s">
        <v>1368</v>
      </c>
    </row>
    <row r="98" spans="1:12" s="5" customFormat="1" ht="375" x14ac:dyDescent="0.25">
      <c r="A98" s="145" t="s">
        <v>1164</v>
      </c>
      <c r="B98" s="115" t="s">
        <v>198</v>
      </c>
      <c r="C98" s="191" t="s">
        <v>535</v>
      </c>
      <c r="D98" s="191" t="s">
        <v>536</v>
      </c>
      <c r="E98" s="191" t="s">
        <v>561</v>
      </c>
      <c r="F98" s="118"/>
      <c r="G98" s="115" t="s">
        <v>634</v>
      </c>
      <c r="H98" s="258" t="s">
        <v>1214</v>
      </c>
      <c r="I98" s="264"/>
      <c r="J98" s="115"/>
      <c r="K98" s="358">
        <v>20</v>
      </c>
      <c r="L98" s="357" t="s">
        <v>1368</v>
      </c>
    </row>
    <row r="99" spans="1:12" s="5" customFormat="1" ht="150" x14ac:dyDescent="0.25">
      <c r="A99" s="145" t="s">
        <v>1165</v>
      </c>
      <c r="B99" s="115" t="s">
        <v>198</v>
      </c>
      <c r="C99" s="191" t="s">
        <v>537</v>
      </c>
      <c r="D99" s="191" t="s">
        <v>538</v>
      </c>
      <c r="E99" s="191" t="s">
        <v>562</v>
      </c>
      <c r="F99" s="118"/>
      <c r="G99" s="117" t="s">
        <v>632</v>
      </c>
      <c r="H99" s="258" t="s">
        <v>1189</v>
      </c>
      <c r="I99" s="325"/>
      <c r="J99" s="310"/>
      <c r="K99" s="358">
        <v>20</v>
      </c>
      <c r="L99" s="357" t="s">
        <v>1368</v>
      </c>
    </row>
    <row r="100" spans="1:12" s="5" customFormat="1" ht="150" x14ac:dyDescent="0.25">
      <c r="A100" s="145" t="s">
        <v>1166</v>
      </c>
      <c r="B100" s="115" t="s">
        <v>198</v>
      </c>
      <c r="C100" s="191" t="s">
        <v>539</v>
      </c>
      <c r="D100" s="191" t="s">
        <v>540</v>
      </c>
      <c r="E100" s="191" t="s">
        <v>563</v>
      </c>
      <c r="F100" s="118"/>
      <c r="G100" s="117" t="s">
        <v>632</v>
      </c>
      <c r="H100" s="258" t="s">
        <v>1190</v>
      </c>
      <c r="I100" s="264"/>
      <c r="J100" s="115"/>
      <c r="K100" s="358">
        <v>20</v>
      </c>
      <c r="L100" s="357" t="s">
        <v>1368</v>
      </c>
    </row>
    <row r="101" spans="1:12" s="5" customFormat="1" ht="132.75" customHeight="1" x14ac:dyDescent="0.25">
      <c r="A101" s="145" t="s">
        <v>1167</v>
      </c>
      <c r="B101" s="115" t="s">
        <v>198</v>
      </c>
      <c r="C101" s="191" t="s">
        <v>541</v>
      </c>
      <c r="D101" s="191" t="s">
        <v>542</v>
      </c>
      <c r="E101" s="191" t="s">
        <v>564</v>
      </c>
      <c r="F101" s="118"/>
      <c r="G101" s="117" t="s">
        <v>633</v>
      </c>
      <c r="H101" s="258" t="s">
        <v>1191</v>
      </c>
      <c r="I101" s="264"/>
      <c r="J101" s="325"/>
      <c r="K101" s="358">
        <v>20</v>
      </c>
      <c r="L101" s="357" t="s">
        <v>1368</v>
      </c>
    </row>
    <row r="102" spans="1:12" s="5" customFormat="1" ht="270" x14ac:dyDescent="0.25">
      <c r="A102" s="145" t="s">
        <v>976</v>
      </c>
      <c r="B102" s="115" t="s">
        <v>198</v>
      </c>
      <c r="C102" s="191" t="s">
        <v>543</v>
      </c>
      <c r="D102" s="191" t="s">
        <v>544</v>
      </c>
      <c r="E102" s="191" t="s">
        <v>565</v>
      </c>
      <c r="F102" s="118"/>
      <c r="G102" s="117"/>
      <c r="H102" s="258" t="s">
        <v>1192</v>
      </c>
      <c r="I102" s="264"/>
      <c r="J102" s="325"/>
      <c r="K102" s="358">
        <v>20</v>
      </c>
      <c r="L102" s="357" t="s">
        <v>1368</v>
      </c>
    </row>
    <row r="103" spans="1:12" s="5" customFormat="1" ht="390" x14ac:dyDescent="0.25">
      <c r="A103" s="145" t="s">
        <v>1168</v>
      </c>
      <c r="B103" s="115" t="s">
        <v>198</v>
      </c>
      <c r="C103" s="191" t="s">
        <v>545</v>
      </c>
      <c r="D103" s="191" t="s">
        <v>546</v>
      </c>
      <c r="E103" s="191" t="s">
        <v>566</v>
      </c>
      <c r="F103" s="118"/>
      <c r="G103" s="117" t="s">
        <v>662</v>
      </c>
      <c r="H103" s="258" t="s">
        <v>1193</v>
      </c>
      <c r="I103" s="264"/>
      <c r="J103" s="325"/>
      <c r="K103" s="358">
        <v>20</v>
      </c>
      <c r="L103" s="357" t="s">
        <v>1368</v>
      </c>
    </row>
    <row r="104" spans="1:12" s="5" customFormat="1" ht="45" x14ac:dyDescent="0.25">
      <c r="A104" s="145" t="s">
        <v>977</v>
      </c>
      <c r="B104" s="115" t="s">
        <v>244</v>
      </c>
      <c r="C104" s="191" t="s">
        <v>547</v>
      </c>
      <c r="D104" s="191" t="s">
        <v>548</v>
      </c>
      <c r="E104" s="191" t="s">
        <v>567</v>
      </c>
      <c r="F104" s="118" t="s">
        <v>1009</v>
      </c>
      <c r="G104" s="117" t="s">
        <v>665</v>
      </c>
      <c r="H104" s="258" t="s">
        <v>1215</v>
      </c>
      <c r="I104" s="264"/>
      <c r="J104" s="325"/>
      <c r="K104" s="358">
        <v>20</v>
      </c>
      <c r="L104" s="357" t="s">
        <v>1368</v>
      </c>
    </row>
    <row r="105" spans="1:12" s="5" customFormat="1" ht="75" x14ac:dyDescent="0.25">
      <c r="A105" s="145" t="s">
        <v>1169</v>
      </c>
      <c r="B105" s="115" t="s">
        <v>198</v>
      </c>
      <c r="C105" s="191" t="s">
        <v>549</v>
      </c>
      <c r="D105" s="191" t="s">
        <v>550</v>
      </c>
      <c r="E105" s="191" t="s">
        <v>568</v>
      </c>
      <c r="F105" s="118"/>
      <c r="G105" s="117"/>
      <c r="H105" s="258" t="s">
        <v>1194</v>
      </c>
      <c r="I105" s="264"/>
      <c r="J105" s="115"/>
      <c r="K105" s="358">
        <v>20</v>
      </c>
      <c r="L105" s="357" t="s">
        <v>1368</v>
      </c>
    </row>
    <row r="106" spans="1:12" s="10" customFormat="1" ht="48" customHeight="1" x14ac:dyDescent="0.25">
      <c r="A106" s="144" t="s">
        <v>991</v>
      </c>
      <c r="B106" s="115" t="s">
        <v>244</v>
      </c>
      <c r="C106" s="172" t="s">
        <v>551</v>
      </c>
      <c r="D106" s="172" t="s">
        <v>552</v>
      </c>
      <c r="E106" s="172" t="s">
        <v>569</v>
      </c>
      <c r="F106" s="118" t="s">
        <v>1006</v>
      </c>
      <c r="G106" s="189"/>
      <c r="H106" s="258"/>
      <c r="I106" s="264"/>
      <c r="J106" s="115"/>
      <c r="K106" s="358">
        <v>20</v>
      </c>
      <c r="L106" s="357" t="s">
        <v>1368</v>
      </c>
    </row>
    <row r="107" spans="1:12" s="5" customFormat="1" ht="184.5" customHeight="1" x14ac:dyDescent="0.25">
      <c r="A107" s="145" t="s">
        <v>1170</v>
      </c>
      <c r="B107" s="115" t="s">
        <v>244</v>
      </c>
      <c r="C107" s="191" t="s">
        <v>553</v>
      </c>
      <c r="D107" s="191" t="s">
        <v>554</v>
      </c>
      <c r="E107" s="191" t="s">
        <v>570</v>
      </c>
      <c r="F107" s="118"/>
      <c r="G107" s="117"/>
      <c r="H107" s="258" t="s">
        <v>1195</v>
      </c>
      <c r="I107" s="264"/>
      <c r="J107" s="115"/>
      <c r="K107" s="358">
        <v>20</v>
      </c>
      <c r="L107" s="357" t="s">
        <v>1368</v>
      </c>
    </row>
    <row r="108" spans="1:12" s="5" customFormat="1" ht="15" customHeight="1" x14ac:dyDescent="0.25">
      <c r="A108" s="192" t="s">
        <v>241</v>
      </c>
      <c r="B108" s="193"/>
      <c r="C108" s="192"/>
      <c r="D108" s="192"/>
      <c r="E108" s="192"/>
      <c r="F108" s="192"/>
      <c r="G108" s="192"/>
      <c r="H108" s="265"/>
      <c r="I108" s="329"/>
      <c r="J108" s="211"/>
      <c r="K108" s="204"/>
      <c r="L108" s="193"/>
    </row>
    <row r="109" spans="1:12" ht="45" x14ac:dyDescent="0.25">
      <c r="A109" s="208" t="s">
        <v>978</v>
      </c>
      <c r="B109" s="187" t="s">
        <v>922</v>
      </c>
      <c r="C109" s="187" t="s">
        <v>241</v>
      </c>
      <c r="D109" s="187"/>
      <c r="E109" s="186" t="s">
        <v>571</v>
      </c>
      <c r="F109" s="186"/>
      <c r="G109" s="194"/>
      <c r="H109" s="263"/>
      <c r="I109" s="328"/>
      <c r="J109" s="195"/>
      <c r="K109" s="205"/>
      <c r="L109" s="195"/>
    </row>
    <row r="110" spans="1:12" s="2" customFormat="1" ht="75" x14ac:dyDescent="0.25">
      <c r="A110" s="144" t="s">
        <v>1171</v>
      </c>
      <c r="B110" s="188" t="s">
        <v>244</v>
      </c>
      <c r="C110" s="172" t="s">
        <v>580</v>
      </c>
      <c r="D110" s="172" t="s">
        <v>581</v>
      </c>
      <c r="E110" s="172" t="s">
        <v>573</v>
      </c>
      <c r="F110" s="118"/>
      <c r="G110" s="189"/>
      <c r="H110" s="258"/>
      <c r="I110" s="264"/>
      <c r="J110" s="115"/>
      <c r="K110" s="358">
        <v>20</v>
      </c>
      <c r="L110" s="357" t="s">
        <v>1368</v>
      </c>
    </row>
    <row r="111" spans="1:12" ht="409.5" x14ac:dyDescent="0.25">
      <c r="A111" s="145" t="s">
        <v>1172</v>
      </c>
      <c r="B111" s="115" t="s">
        <v>244</v>
      </c>
      <c r="C111" s="191" t="s">
        <v>582</v>
      </c>
      <c r="D111" s="191" t="s">
        <v>583</v>
      </c>
      <c r="E111" s="191" t="s">
        <v>642</v>
      </c>
      <c r="F111" s="118"/>
      <c r="G111" s="115" t="s">
        <v>668</v>
      </c>
      <c r="H111" s="258" t="s">
        <v>1196</v>
      </c>
      <c r="I111" s="264"/>
      <c r="J111" s="115"/>
      <c r="K111" s="358">
        <v>20</v>
      </c>
      <c r="L111" s="357" t="s">
        <v>1368</v>
      </c>
    </row>
    <row r="112" spans="1:12" ht="202.5" customHeight="1" x14ac:dyDescent="0.25">
      <c r="A112" s="145" t="s">
        <v>993</v>
      </c>
      <c r="B112" s="115" t="s">
        <v>244</v>
      </c>
      <c r="C112" s="191" t="s">
        <v>584</v>
      </c>
      <c r="D112" s="191" t="s">
        <v>585</v>
      </c>
      <c r="E112" s="191" t="s">
        <v>574</v>
      </c>
      <c r="F112" s="118" t="s">
        <v>1006</v>
      </c>
      <c r="G112" s="117" t="s">
        <v>666</v>
      </c>
      <c r="H112" s="258" t="s">
        <v>1216</v>
      </c>
      <c r="I112" s="264"/>
      <c r="J112" s="311"/>
      <c r="K112" s="358">
        <v>20</v>
      </c>
      <c r="L112" s="357" t="s">
        <v>1368</v>
      </c>
    </row>
    <row r="113" spans="1:12" ht="105" x14ac:dyDescent="0.25">
      <c r="A113" s="145" t="s">
        <v>994</v>
      </c>
      <c r="B113" s="115" t="s">
        <v>244</v>
      </c>
      <c r="C113" s="191" t="s">
        <v>586</v>
      </c>
      <c r="D113" s="191" t="s">
        <v>587</v>
      </c>
      <c r="E113" s="191" t="s">
        <v>575</v>
      </c>
      <c r="F113" s="118" t="s">
        <v>1006</v>
      </c>
      <c r="G113" s="117" t="s">
        <v>670</v>
      </c>
      <c r="H113" s="258" t="s">
        <v>671</v>
      </c>
      <c r="I113" s="264"/>
      <c r="J113" s="311"/>
      <c r="K113" s="358">
        <v>20</v>
      </c>
      <c r="L113" s="357" t="s">
        <v>1368</v>
      </c>
    </row>
    <row r="114" spans="1:12" ht="75" x14ac:dyDescent="0.25">
      <c r="A114" s="145" t="s">
        <v>992</v>
      </c>
      <c r="B114" s="115" t="s">
        <v>244</v>
      </c>
      <c r="C114" s="191" t="s">
        <v>588</v>
      </c>
      <c r="D114" s="191" t="s">
        <v>589</v>
      </c>
      <c r="E114" s="191" t="s">
        <v>576</v>
      </c>
      <c r="F114" s="118" t="s">
        <v>1004</v>
      </c>
      <c r="G114" s="115" t="s">
        <v>678</v>
      </c>
      <c r="H114" s="258" t="s">
        <v>1217</v>
      </c>
      <c r="I114" s="264"/>
      <c r="J114" s="311"/>
      <c r="K114" s="358">
        <v>20</v>
      </c>
      <c r="L114" s="357" t="s">
        <v>1368</v>
      </c>
    </row>
    <row r="115" spans="1:12" ht="409.5" x14ac:dyDescent="0.25">
      <c r="A115" s="145" t="s">
        <v>997</v>
      </c>
      <c r="B115" s="115" t="s">
        <v>244</v>
      </c>
      <c r="C115" s="191" t="s">
        <v>590</v>
      </c>
      <c r="D115" s="191" t="s">
        <v>591</v>
      </c>
      <c r="E115" s="191" t="s">
        <v>577</v>
      </c>
      <c r="F115" s="118" t="s">
        <v>1009</v>
      </c>
      <c r="G115" s="115" t="s">
        <v>682</v>
      </c>
      <c r="H115" s="258" t="s">
        <v>1197</v>
      </c>
      <c r="I115" s="264"/>
      <c r="J115" s="311"/>
      <c r="K115" s="358">
        <v>20</v>
      </c>
      <c r="L115" s="357" t="s">
        <v>1368</v>
      </c>
    </row>
    <row r="116" spans="1:12" ht="120" x14ac:dyDescent="0.25">
      <c r="A116" s="145" t="s">
        <v>996</v>
      </c>
      <c r="B116" s="115" t="s">
        <v>198</v>
      </c>
      <c r="C116" s="191" t="s">
        <v>592</v>
      </c>
      <c r="D116" s="191" t="s">
        <v>593</v>
      </c>
      <c r="E116" s="191" t="s">
        <v>578</v>
      </c>
      <c r="F116" s="118" t="s">
        <v>1009</v>
      </c>
      <c r="G116" s="115" t="s">
        <v>681</v>
      </c>
      <c r="H116" s="258" t="s">
        <v>894</v>
      </c>
      <c r="I116" s="264"/>
      <c r="J116" s="311"/>
      <c r="K116" s="358">
        <v>20</v>
      </c>
      <c r="L116" s="357" t="s">
        <v>1368</v>
      </c>
    </row>
    <row r="117" spans="1:12" ht="120" x14ac:dyDescent="0.25">
      <c r="A117" s="145" t="s">
        <v>995</v>
      </c>
      <c r="B117" s="115" t="s">
        <v>198</v>
      </c>
      <c r="C117" s="191" t="s">
        <v>594</v>
      </c>
      <c r="D117" s="191" t="s">
        <v>595</v>
      </c>
      <c r="E117" s="191" t="s">
        <v>579</v>
      </c>
      <c r="F117" s="118" t="s">
        <v>1007</v>
      </c>
      <c r="G117" s="117" t="s">
        <v>677</v>
      </c>
      <c r="H117" s="258" t="s">
        <v>1198</v>
      </c>
      <c r="I117" s="264"/>
      <c r="J117" s="170"/>
      <c r="K117" s="358">
        <v>20</v>
      </c>
      <c r="L117" s="357" t="s">
        <v>1368</v>
      </c>
    </row>
  </sheetData>
  <mergeCells count="4">
    <mergeCell ref="A2:B9"/>
    <mergeCell ref="C2:J5"/>
    <mergeCell ref="K2:L9"/>
    <mergeCell ref="C6:J9"/>
  </mergeCells>
  <dataValidations count="1">
    <dataValidation type="list" allowBlank="1" showInputMessage="1" showErrorMessage="1" sqref="K15:K16 K39:K55 K18:K31 K92:K107 K81:K89 K34:K36 K58:K78 K110:K117">
      <formula1>$R$1:$R$6</formula1>
    </dataValidation>
  </dataValidations>
  <pageMargins left="0.7" right="0.7" top="0.75" bottom="0.75" header="0.3" footer="0.3"/>
  <pageSetup paperSize="9" orientation="portrait" horizontalDpi="360" verticalDpi="36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showGridLines="0" topLeftCell="G15" zoomScale="85" zoomScaleNormal="85" workbookViewId="0">
      <pane ySplit="1" topLeftCell="A36" activePane="bottomLeft" state="frozen"/>
      <selection activeCell="C15" sqref="C15"/>
      <selection pane="bottomLeft" activeCell="K38" sqref="K38"/>
    </sheetView>
  </sheetViews>
  <sheetFormatPr baseColWidth="10" defaultRowHeight="15" x14ac:dyDescent="0.25"/>
  <cols>
    <col min="1" max="1" width="21" bestFit="1" customWidth="1"/>
    <col min="3" max="3" width="28.5703125" customWidth="1"/>
    <col min="4" max="4" width="40.85546875" style="176" customWidth="1"/>
    <col min="5" max="6" width="60.7109375" style="1" customWidth="1"/>
    <col min="7" max="8" width="22.85546875" style="126" customWidth="1"/>
    <col min="9" max="9" width="48.140625" customWidth="1"/>
    <col min="10" max="10" width="34.140625" customWidth="1"/>
    <col min="11" max="11" width="39.140625" style="126" customWidth="1"/>
    <col min="12" max="12" width="36.42578125" customWidth="1"/>
    <col min="17" max="17" width="0" hidden="1" customWidth="1"/>
  </cols>
  <sheetData>
    <row r="1" spans="1:17" ht="15" hidden="1" customHeight="1" x14ac:dyDescent="0.25">
      <c r="A1" s="28"/>
      <c r="B1" s="33" t="s">
        <v>24</v>
      </c>
    </row>
    <row r="2" spans="1:17" ht="15" hidden="1" customHeight="1" x14ac:dyDescent="0.25">
      <c r="A2" s="29"/>
      <c r="B2" s="30"/>
    </row>
    <row r="3" spans="1:17" ht="15" hidden="1" customHeight="1" x14ac:dyDescent="0.25">
      <c r="A3" s="29"/>
      <c r="B3" s="30" t="s">
        <v>8</v>
      </c>
    </row>
    <row r="4" spans="1:17" ht="15" hidden="1" customHeight="1" x14ac:dyDescent="0.25">
      <c r="A4" s="29"/>
      <c r="B4" s="34">
        <v>0.4</v>
      </c>
      <c r="C4" t="s">
        <v>9</v>
      </c>
    </row>
    <row r="5" spans="1:17" ht="15" hidden="1" customHeight="1" x14ac:dyDescent="0.25">
      <c r="A5" s="29"/>
      <c r="B5" s="34">
        <v>0.35</v>
      </c>
      <c r="C5" t="s">
        <v>10</v>
      </c>
    </row>
    <row r="6" spans="1:17" ht="15" customHeight="1" x14ac:dyDescent="0.25">
      <c r="A6" s="501" t="s">
        <v>182</v>
      </c>
      <c r="B6" s="558"/>
      <c r="C6" s="561" t="s">
        <v>1282</v>
      </c>
      <c r="D6" s="535"/>
      <c r="E6" s="535"/>
      <c r="F6" s="535"/>
      <c r="G6" s="535"/>
      <c r="H6" s="535"/>
      <c r="I6" s="535"/>
      <c r="J6" s="562"/>
      <c r="K6" s="218" t="s">
        <v>182</v>
      </c>
      <c r="L6" s="35"/>
      <c r="Q6">
        <v>0</v>
      </c>
    </row>
    <row r="7" spans="1:17" x14ac:dyDescent="0.25">
      <c r="A7" s="503"/>
      <c r="B7" s="559"/>
      <c r="C7" s="563"/>
      <c r="D7" s="537"/>
      <c r="E7" s="537"/>
      <c r="F7" s="537"/>
      <c r="G7" s="537"/>
      <c r="H7" s="537"/>
      <c r="I7" s="537"/>
      <c r="J7" s="564"/>
      <c r="K7" s="219"/>
      <c r="L7" s="36"/>
      <c r="Q7">
        <v>20</v>
      </c>
    </row>
    <row r="8" spans="1:17" x14ac:dyDescent="0.25">
      <c r="A8" s="503"/>
      <c r="B8" s="559"/>
      <c r="C8" s="563"/>
      <c r="D8" s="537"/>
      <c r="E8" s="537"/>
      <c r="F8" s="537"/>
      <c r="G8" s="537"/>
      <c r="H8" s="537"/>
      <c r="I8" s="537"/>
      <c r="J8" s="564"/>
      <c r="K8" s="219"/>
      <c r="L8" s="36"/>
      <c r="Q8">
        <v>40</v>
      </c>
    </row>
    <row r="9" spans="1:17" ht="15.75" thickBot="1" x14ac:dyDescent="0.3">
      <c r="A9" s="503"/>
      <c r="B9" s="559"/>
      <c r="C9" s="565"/>
      <c r="D9" s="566"/>
      <c r="E9" s="566"/>
      <c r="F9" s="566"/>
      <c r="G9" s="566"/>
      <c r="H9" s="566"/>
      <c r="I9" s="566"/>
      <c r="J9" s="567"/>
      <c r="K9" s="219"/>
      <c r="L9" s="36"/>
      <c r="Q9">
        <v>60</v>
      </c>
    </row>
    <row r="10" spans="1:17" x14ac:dyDescent="0.25">
      <c r="A10" s="503"/>
      <c r="B10" s="559"/>
      <c r="C10" s="588" t="str">
        <f>PORTADA!D10</f>
        <v>GOBERNACION DEL TOLIMA</v>
      </c>
      <c r="D10" s="589"/>
      <c r="E10" s="589"/>
      <c r="F10" s="589"/>
      <c r="G10" s="589"/>
      <c r="H10" s="589"/>
      <c r="I10" s="589"/>
      <c r="J10" s="590"/>
      <c r="K10" s="219"/>
      <c r="L10" s="36"/>
      <c r="Q10" s="5">
        <v>80</v>
      </c>
    </row>
    <row r="11" spans="1:17" x14ac:dyDescent="0.25">
      <c r="A11" s="503"/>
      <c r="B11" s="559"/>
      <c r="C11" s="591"/>
      <c r="D11" s="592"/>
      <c r="E11" s="592"/>
      <c r="F11" s="592"/>
      <c r="G11" s="592"/>
      <c r="H11" s="592"/>
      <c r="I11" s="592"/>
      <c r="J11" s="593"/>
      <c r="K11" s="219"/>
      <c r="L11" s="36"/>
      <c r="Q11" s="5">
        <v>100</v>
      </c>
    </row>
    <row r="12" spans="1:17" x14ac:dyDescent="0.25">
      <c r="A12" s="503"/>
      <c r="B12" s="559"/>
      <c r="C12" s="591"/>
      <c r="D12" s="592"/>
      <c r="E12" s="592"/>
      <c r="F12" s="592"/>
      <c r="G12" s="592"/>
      <c r="H12" s="592"/>
      <c r="I12" s="592"/>
      <c r="J12" s="593"/>
      <c r="K12" s="219"/>
      <c r="L12" s="36"/>
    </row>
    <row r="13" spans="1:17" x14ac:dyDescent="0.25">
      <c r="A13" s="503"/>
      <c r="B13" s="559"/>
      <c r="C13" s="591"/>
      <c r="D13" s="592"/>
      <c r="E13" s="592"/>
      <c r="F13" s="592"/>
      <c r="G13" s="592"/>
      <c r="H13" s="592"/>
      <c r="I13" s="592"/>
      <c r="J13" s="593"/>
      <c r="K13" s="219"/>
      <c r="L13" s="36"/>
    </row>
    <row r="14" spans="1:17" ht="15.75" thickBot="1" x14ac:dyDescent="0.3">
      <c r="A14" s="506"/>
      <c r="B14" s="560"/>
      <c r="C14" s="594"/>
      <c r="D14" s="595"/>
      <c r="E14" s="595"/>
      <c r="F14" s="595"/>
      <c r="G14" s="595"/>
      <c r="H14" s="595"/>
      <c r="I14" s="595"/>
      <c r="J14" s="596"/>
      <c r="K14" s="216"/>
      <c r="L14" s="31"/>
    </row>
    <row r="15" spans="1:17" ht="42" x14ac:dyDescent="0.25">
      <c r="A15" s="102" t="s">
        <v>220</v>
      </c>
      <c r="B15" s="102" t="s">
        <v>695</v>
      </c>
      <c r="C15" s="102" t="s">
        <v>196</v>
      </c>
      <c r="D15" s="103" t="s">
        <v>2</v>
      </c>
      <c r="E15" s="103" t="s">
        <v>3</v>
      </c>
      <c r="F15" s="103" t="s">
        <v>1</v>
      </c>
      <c r="G15" s="102" t="s">
        <v>769</v>
      </c>
      <c r="H15" s="102" t="s">
        <v>1070</v>
      </c>
      <c r="I15" s="102" t="s">
        <v>4</v>
      </c>
      <c r="J15" s="102" t="s">
        <v>6</v>
      </c>
      <c r="K15" s="103" t="s">
        <v>212</v>
      </c>
      <c r="L15" s="102" t="s">
        <v>1067</v>
      </c>
    </row>
    <row r="16" spans="1:17" s="116" customFormat="1" ht="300" x14ac:dyDescent="0.25">
      <c r="A16" s="597" t="s">
        <v>247</v>
      </c>
      <c r="B16" s="226" t="s">
        <v>210</v>
      </c>
      <c r="C16" s="227" t="s">
        <v>209</v>
      </c>
      <c r="D16" s="68" t="s">
        <v>211</v>
      </c>
      <c r="E16" s="68" t="s">
        <v>213</v>
      </c>
      <c r="F16" s="68" t="s">
        <v>718</v>
      </c>
      <c r="G16" s="223"/>
      <c r="H16" s="223" t="s">
        <v>1000</v>
      </c>
      <c r="I16" s="68"/>
      <c r="J16" s="68"/>
      <c r="K16" s="220">
        <v>20</v>
      </c>
      <c r="L16" s="68" t="s">
        <v>1369</v>
      </c>
    </row>
    <row r="17" spans="1:14" s="116" customFormat="1" ht="88.5" customHeight="1" x14ac:dyDescent="0.25">
      <c r="A17" s="598"/>
      <c r="B17" s="228" t="s">
        <v>215</v>
      </c>
      <c r="C17" s="599"/>
      <c r="D17" s="229" t="s">
        <v>214</v>
      </c>
      <c r="E17" s="229" t="str">
        <f>ADMINISTRATIVAS!E14</f>
        <v>Se debe definir un conjunto de políticas para la seguridad de la información aprobada por la dirección, publicada y comunicada a los empleados y a la partes externas pertinentes</v>
      </c>
      <c r="F17" s="229" t="str">
        <f>ADMINISTRATIVAS!I14</f>
        <v>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Para la calificación tenga en cuenta que: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v>
      </c>
      <c r="G17" s="215"/>
      <c r="H17" s="215" t="s">
        <v>1000</v>
      </c>
      <c r="I17" s="15"/>
      <c r="J17" s="15"/>
      <c r="K17" s="221">
        <v>20</v>
      </c>
      <c r="L17" s="15" t="s">
        <v>1369</v>
      </c>
    </row>
    <row r="18" spans="1:14" s="116" customFormat="1" ht="69.75" customHeight="1" x14ac:dyDescent="0.25">
      <c r="A18" s="598"/>
      <c r="B18" s="232"/>
      <c r="C18" s="600"/>
      <c r="D18" s="232"/>
      <c r="E18" s="232"/>
      <c r="F18" s="232"/>
      <c r="G18" s="215"/>
      <c r="H18" s="215" t="s">
        <v>1000</v>
      </c>
      <c r="I18" s="15"/>
      <c r="J18" s="15"/>
      <c r="K18" s="221">
        <f>ADMINISTRATIVAS!L15</f>
        <v>20</v>
      </c>
      <c r="L18" s="15" t="str">
        <f>ADMINISTRATIVAS!M15</f>
        <v>establecer fecha para la deficnicion de la politica y el alcance del SGSI</v>
      </c>
    </row>
    <row r="19" spans="1:14" s="116" customFormat="1" ht="276" customHeight="1" x14ac:dyDescent="0.25">
      <c r="A19" s="597"/>
      <c r="B19" s="233" t="s">
        <v>216</v>
      </c>
      <c r="C19" s="227" t="s">
        <v>614</v>
      </c>
      <c r="D19" s="68" t="s">
        <v>721</v>
      </c>
      <c r="E19" s="68" t="s">
        <v>217</v>
      </c>
      <c r="F19" s="68" t="s">
        <v>218</v>
      </c>
      <c r="G19" s="223"/>
      <c r="H19" s="223" t="s">
        <v>1000</v>
      </c>
      <c r="I19" s="68"/>
      <c r="J19" s="68"/>
      <c r="K19" s="220">
        <v>80</v>
      </c>
      <c r="L19" s="68" t="s">
        <v>1370</v>
      </c>
    </row>
    <row r="20" spans="1:14" s="116" customFormat="1" ht="315" x14ac:dyDescent="0.25">
      <c r="A20" s="597"/>
      <c r="B20" s="231" t="s">
        <v>219</v>
      </c>
      <c r="C20" s="231" t="s">
        <v>209</v>
      </c>
      <c r="D20" s="15" t="str">
        <f>ADMINISTRATIVAS!D19</f>
        <v>Roles y responsabilidades para la seguridad de la información</v>
      </c>
      <c r="E20" s="15" t="str">
        <f>ADMINISTRATIVAS!E19</f>
        <v>Se deben definir y asignar todas las responsabilidades de la seguridad de la información</v>
      </c>
      <c r="F20" s="15" t="s">
        <v>221</v>
      </c>
      <c r="G20" s="215"/>
      <c r="H20" s="215" t="s">
        <v>1000</v>
      </c>
      <c r="I20" s="15"/>
      <c r="J20" s="15"/>
      <c r="K20" s="221">
        <f>ADMINISTRATIVAS!L19</f>
        <v>20</v>
      </c>
      <c r="L20" s="15" t="str">
        <f>ADMINISTRATIVAS!M19</f>
        <v>Se ha definido un comité, pero no se han establecido los roles de dicho comité</v>
      </c>
    </row>
    <row r="21" spans="1:14" s="116" customFormat="1" ht="285" x14ac:dyDescent="0.25">
      <c r="A21" s="597"/>
      <c r="B21" s="15" t="s">
        <v>222</v>
      </c>
      <c r="C21" s="231" t="s">
        <v>209</v>
      </c>
      <c r="D21" s="15" t="str">
        <f>ADMINISTRATIVAS!D41</f>
        <v>Inventario de activos</v>
      </c>
      <c r="E21" s="15" t="str">
        <f>ADMINISTRATIVAS!E41</f>
        <v>Se deben identificar los activos asociados con la información y las instalaciones de procesamiento de información, y se debe elaborar y mantener un inventario de estos activos.</v>
      </c>
      <c r="F21" s="15" t="str">
        <f>ADMINISTRATIVAS!I41</f>
        <v>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v>
      </c>
      <c r="G21" s="215"/>
      <c r="H21" s="215" t="s">
        <v>1000</v>
      </c>
      <c r="I21" s="15"/>
      <c r="J21" s="15">
        <f>ADMINISTRATIVAS!K41</f>
        <v>0</v>
      </c>
      <c r="K21" s="221">
        <f>ADMINISTRATIVAS!L41</f>
        <v>20</v>
      </c>
      <c r="L21" s="15" t="str">
        <f>ADMINISTRATIVAS!M41</f>
        <v>Esta en proceso la realizacion de inventario de activos, sin esatr aun aprobado por la alta dirección.</v>
      </c>
    </row>
    <row r="22" spans="1:14" s="116" customFormat="1" ht="360" x14ac:dyDescent="0.25">
      <c r="A22" s="597"/>
      <c r="B22" s="68" t="s">
        <v>735</v>
      </c>
      <c r="C22" s="227" t="s">
        <v>209</v>
      </c>
      <c r="D22" s="68" t="s">
        <v>223</v>
      </c>
      <c r="E22" s="68" t="s">
        <v>224</v>
      </c>
      <c r="F22" s="68" t="s">
        <v>617</v>
      </c>
      <c r="G22" s="223" t="s">
        <v>616</v>
      </c>
      <c r="H22" s="223" t="s">
        <v>1000</v>
      </c>
      <c r="I22" s="68"/>
      <c r="J22" s="227"/>
      <c r="K22" s="220">
        <v>0</v>
      </c>
      <c r="L22" s="227" t="s">
        <v>1371</v>
      </c>
    </row>
    <row r="23" spans="1:14" s="116" customFormat="1" ht="300" x14ac:dyDescent="0.25">
      <c r="A23" s="597"/>
      <c r="B23" s="227" t="s">
        <v>229</v>
      </c>
      <c r="C23" s="227" t="s">
        <v>209</v>
      </c>
      <c r="D23" s="68" t="s">
        <v>225</v>
      </c>
      <c r="E23" s="68" t="s">
        <v>226</v>
      </c>
      <c r="F23" s="68" t="s">
        <v>227</v>
      </c>
      <c r="G23" s="223" t="s">
        <v>618</v>
      </c>
      <c r="H23" s="223" t="s">
        <v>999</v>
      </c>
      <c r="I23" s="68"/>
      <c r="J23" s="227"/>
      <c r="K23" s="220">
        <v>0</v>
      </c>
      <c r="L23" s="223" t="s">
        <v>1372</v>
      </c>
    </row>
    <row r="24" spans="1:14" s="116" customFormat="1" ht="409.5" x14ac:dyDescent="0.25">
      <c r="A24" s="597"/>
      <c r="B24" s="227" t="s">
        <v>230</v>
      </c>
      <c r="C24" s="227" t="s">
        <v>209</v>
      </c>
      <c r="D24" s="68" t="str">
        <f>ADMINISTRATIVAS!D34</f>
        <v>Toma de conciencia, educación y formación en la seguridad de la información</v>
      </c>
      <c r="E24" s="68" t="str">
        <f>ADMINISTRATIVAS!E34</f>
        <v>Todos los empleados de la Entidad, y en donde sea pertinente, los contratistas, deben recibir la educación y la formación en toma de conciencia apropiada, y actualizaciones regulares sobre las políticas y procedimientos pertinentes para su cargo.</v>
      </c>
      <c r="F24" s="68" t="str">
        <f>ADMINISTRATIVAS!I34</f>
        <v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Para la calificación tenga en cuenta que:
Si Los funcionarios de la Entidad no tienen conciencia de la seguridad y privacidad de la información.
Diseñar programas para los conciencia y comunicación, de las políticas de seguridad y privacidad de la información, están en 20.
Si se observa en los funcionarios una conciencia de seguridad y privacidad de la información y los planes de toma de conciencia y comunicación, de las políticas de seguridad y privacidad de la información, deben estar aprobados y documentados, por la alta Dirección, están en 40.
Si se han ejecutado los planes de toma de conciencia, comunicación y divulgación, de las políticas de
seguridad y privacidad de la información, aprobados por la alta Dirección, están en 60.
</v>
      </c>
      <c r="G24" s="223"/>
      <c r="H24" s="223" t="s">
        <v>1000</v>
      </c>
      <c r="I24" s="68"/>
      <c r="J24" s="68"/>
      <c r="K24" s="220">
        <v>20</v>
      </c>
      <c r="L24" s="68" t="s">
        <v>1373</v>
      </c>
    </row>
    <row r="25" spans="1:14" s="116" customFormat="1" ht="315" x14ac:dyDescent="0.25">
      <c r="A25" s="597"/>
      <c r="B25" s="227" t="s">
        <v>231</v>
      </c>
      <c r="C25" s="227" t="s">
        <v>198</v>
      </c>
      <c r="D25" s="68" t="s">
        <v>232</v>
      </c>
      <c r="E25" s="68" t="s">
        <v>916</v>
      </c>
      <c r="F25" s="68" t="s">
        <v>917</v>
      </c>
      <c r="G25" s="223"/>
      <c r="H25" s="223" t="s">
        <v>1000</v>
      </c>
      <c r="I25" s="68"/>
      <c r="J25" s="227"/>
      <c r="K25" s="220">
        <v>20</v>
      </c>
      <c r="L25" s="68" t="s">
        <v>1374</v>
      </c>
    </row>
    <row r="26" spans="1:14" s="116" customFormat="1" ht="24.75" customHeight="1" x14ac:dyDescent="0.25">
      <c r="A26" s="92" t="s">
        <v>234</v>
      </c>
      <c r="B26" s="93"/>
      <c r="C26" s="93"/>
      <c r="D26" s="234"/>
      <c r="E26" s="234"/>
      <c r="F26" s="234"/>
      <c r="G26" s="222"/>
      <c r="H26" s="222"/>
      <c r="I26" s="93"/>
      <c r="J26" s="93"/>
      <c r="K26" s="307">
        <f>AVERAGE(K16:K25)</f>
        <v>22</v>
      </c>
      <c r="L26" s="312">
        <f>((K26*40)/60)</f>
        <v>14.666666666666666</v>
      </c>
      <c r="N26" s="237"/>
    </row>
    <row r="27" spans="1:14" s="116" customFormat="1" ht="70.5" customHeight="1" x14ac:dyDescent="0.25">
      <c r="A27" s="583" t="s">
        <v>265</v>
      </c>
      <c r="B27" s="227" t="s">
        <v>248</v>
      </c>
      <c r="C27" s="227" t="s">
        <v>209</v>
      </c>
      <c r="D27" s="68" t="s">
        <v>249</v>
      </c>
      <c r="E27" s="68" t="s">
        <v>250</v>
      </c>
      <c r="F27" s="68" t="s">
        <v>251</v>
      </c>
      <c r="G27" s="223"/>
      <c r="H27" s="223" t="s">
        <v>1001</v>
      </c>
      <c r="I27" s="227"/>
      <c r="J27" s="227"/>
      <c r="K27" s="220">
        <v>0</v>
      </c>
      <c r="L27" s="227"/>
    </row>
    <row r="28" spans="1:14" s="116" customFormat="1" ht="30" x14ac:dyDescent="0.25">
      <c r="A28" s="584"/>
      <c r="B28" s="230" t="s">
        <v>254</v>
      </c>
      <c r="C28" s="231" t="s">
        <v>177</v>
      </c>
      <c r="D28" s="174" t="s">
        <v>252</v>
      </c>
      <c r="E28" s="174" t="s">
        <v>253</v>
      </c>
      <c r="F28" s="174" t="s">
        <v>0</v>
      </c>
      <c r="G28" s="224"/>
      <c r="H28" s="224" t="s">
        <v>1001</v>
      </c>
      <c r="I28" s="174"/>
      <c r="J28" s="174" t="s">
        <v>0</v>
      </c>
      <c r="K28" s="221">
        <v>0</v>
      </c>
      <c r="L28" s="174" t="s">
        <v>0</v>
      </c>
    </row>
    <row r="29" spans="1:14" s="116" customFormat="1" ht="84.75" customHeight="1" x14ac:dyDescent="0.25">
      <c r="A29" s="584"/>
      <c r="B29" s="227" t="s">
        <v>255</v>
      </c>
      <c r="C29" s="227" t="s">
        <v>209</v>
      </c>
      <c r="D29" s="68" t="s">
        <v>256</v>
      </c>
      <c r="E29" s="68" t="s">
        <v>257</v>
      </c>
      <c r="F29" s="68" t="s">
        <v>258</v>
      </c>
      <c r="G29" s="223"/>
      <c r="H29" s="223" t="s">
        <v>1001</v>
      </c>
      <c r="I29" s="227"/>
      <c r="J29" s="227"/>
      <c r="K29" s="220">
        <v>0</v>
      </c>
      <c r="L29" s="223" t="s">
        <v>1372</v>
      </c>
    </row>
    <row r="30" spans="1:14" s="116" customFormat="1" ht="270" x14ac:dyDescent="0.25">
      <c r="A30" s="584"/>
      <c r="B30" s="227" t="s">
        <v>259</v>
      </c>
      <c r="C30" s="227" t="s">
        <v>198</v>
      </c>
      <c r="D30" s="68" t="s">
        <v>260</v>
      </c>
      <c r="E30" s="68" t="s">
        <v>261</v>
      </c>
      <c r="F30" s="68" t="s">
        <v>918</v>
      </c>
      <c r="G30" s="225"/>
      <c r="H30" s="223" t="s">
        <v>1001</v>
      </c>
      <c r="I30" s="227"/>
      <c r="J30" s="227"/>
      <c r="K30" s="220">
        <v>0</v>
      </c>
      <c r="L30" s="220" t="s">
        <v>1375</v>
      </c>
    </row>
    <row r="31" spans="1:14" s="116" customFormat="1" ht="30" x14ac:dyDescent="0.25">
      <c r="A31" s="584"/>
      <c r="B31" s="227" t="s">
        <v>262</v>
      </c>
      <c r="C31" s="227" t="s">
        <v>209</v>
      </c>
      <c r="D31" s="68" t="s">
        <v>263</v>
      </c>
      <c r="E31" s="68" t="s">
        <v>264</v>
      </c>
      <c r="F31" s="68" t="s">
        <v>269</v>
      </c>
      <c r="G31" s="223"/>
      <c r="H31" s="223" t="s">
        <v>1001</v>
      </c>
      <c r="I31" s="227"/>
      <c r="J31" s="227"/>
      <c r="K31" s="360">
        <v>0</v>
      </c>
      <c r="L31" s="227"/>
    </row>
    <row r="32" spans="1:14" s="116" customFormat="1" ht="26.25" x14ac:dyDescent="0.25">
      <c r="A32" s="92" t="s">
        <v>234</v>
      </c>
      <c r="B32" s="93"/>
      <c r="C32" s="93"/>
      <c r="D32" s="234"/>
      <c r="E32" s="234"/>
      <c r="F32" s="234"/>
      <c r="G32" s="222"/>
      <c r="H32" s="222"/>
      <c r="I32" s="93"/>
      <c r="J32" s="93"/>
      <c r="K32" s="217">
        <f>AVERAGE(K27:K31)</f>
        <v>0</v>
      </c>
      <c r="L32" s="312">
        <f>((K32*20)/60)</f>
        <v>0</v>
      </c>
    </row>
    <row r="33" spans="1:12" s="116" customFormat="1" ht="99.75" customHeight="1" x14ac:dyDescent="0.25">
      <c r="A33" s="585" t="s">
        <v>278</v>
      </c>
      <c r="B33" s="227" t="s">
        <v>266</v>
      </c>
      <c r="C33" s="227" t="s">
        <v>209</v>
      </c>
      <c r="D33" s="68" t="s">
        <v>267</v>
      </c>
      <c r="E33" s="68" t="s">
        <v>280</v>
      </c>
      <c r="F33" s="68" t="s">
        <v>268</v>
      </c>
      <c r="G33" s="223"/>
      <c r="H33" s="223" t="s">
        <v>1002</v>
      </c>
      <c r="I33" s="227"/>
      <c r="J33" s="227"/>
      <c r="K33" s="360">
        <v>0</v>
      </c>
      <c r="L33" s="227"/>
    </row>
    <row r="34" spans="1:12" s="116" customFormat="1" ht="92.25" customHeight="1" x14ac:dyDescent="0.25">
      <c r="A34" s="585"/>
      <c r="B34" s="227" t="s">
        <v>270</v>
      </c>
      <c r="C34" s="227" t="s">
        <v>615</v>
      </c>
      <c r="D34" s="68" t="s">
        <v>271</v>
      </c>
      <c r="E34" s="68" t="s">
        <v>272</v>
      </c>
      <c r="F34" s="68" t="s">
        <v>273</v>
      </c>
      <c r="G34" s="223"/>
      <c r="H34" s="223" t="s">
        <v>1002</v>
      </c>
      <c r="I34" s="68"/>
      <c r="J34" s="68" t="s">
        <v>1271</v>
      </c>
      <c r="K34" s="360">
        <v>0</v>
      </c>
      <c r="L34" s="68"/>
    </row>
    <row r="35" spans="1:12" s="116" customFormat="1" ht="90" customHeight="1" x14ac:dyDescent="0.25">
      <c r="A35" s="585"/>
      <c r="B35" s="227" t="s">
        <v>274</v>
      </c>
      <c r="C35" s="227" t="s">
        <v>209</v>
      </c>
      <c r="D35" s="68" t="s">
        <v>275</v>
      </c>
      <c r="E35" s="68" t="s">
        <v>276</v>
      </c>
      <c r="F35" s="68" t="s">
        <v>277</v>
      </c>
      <c r="G35" s="223"/>
      <c r="H35" s="223" t="s">
        <v>1002</v>
      </c>
      <c r="I35" s="227"/>
      <c r="J35" s="227"/>
      <c r="K35" s="220">
        <v>0</v>
      </c>
      <c r="L35" s="223" t="s">
        <v>1376</v>
      </c>
    </row>
    <row r="36" spans="1:12" s="116" customFormat="1" ht="26.25" x14ac:dyDescent="0.25">
      <c r="A36" s="92" t="s">
        <v>234</v>
      </c>
      <c r="B36" s="93"/>
      <c r="C36" s="93"/>
      <c r="D36" s="234"/>
      <c r="E36" s="234"/>
      <c r="F36" s="234"/>
      <c r="G36" s="222"/>
      <c r="H36" s="222"/>
      <c r="I36" s="93"/>
      <c r="J36" s="93"/>
      <c r="K36" s="217">
        <f>AVERAGE(K33:K35)</f>
        <v>0</v>
      </c>
      <c r="L36" s="312">
        <f>((K36*20)/60)</f>
        <v>0</v>
      </c>
    </row>
    <row r="37" spans="1:12" s="116" customFormat="1" ht="45" x14ac:dyDescent="0.25">
      <c r="A37" s="586" t="s">
        <v>285</v>
      </c>
      <c r="B37" s="235" t="s">
        <v>279</v>
      </c>
      <c r="C37" s="235" t="s">
        <v>209</v>
      </c>
      <c r="D37" s="180" t="s">
        <v>267</v>
      </c>
      <c r="E37" s="180" t="s">
        <v>281</v>
      </c>
      <c r="F37" s="180" t="s">
        <v>283</v>
      </c>
      <c r="G37" s="236"/>
      <c r="H37" s="236" t="s">
        <v>1003</v>
      </c>
      <c r="I37" s="180"/>
      <c r="J37" s="180"/>
      <c r="K37" s="361">
        <v>0</v>
      </c>
      <c r="L37" s="180"/>
    </row>
    <row r="38" spans="1:12" s="116" customFormat="1" ht="150" x14ac:dyDescent="0.25">
      <c r="A38" s="587"/>
      <c r="B38" s="235" t="s">
        <v>282</v>
      </c>
      <c r="C38" s="235" t="s">
        <v>615</v>
      </c>
      <c r="D38" s="180" t="s">
        <v>271</v>
      </c>
      <c r="E38" s="180" t="s">
        <v>284</v>
      </c>
      <c r="F38" s="180" t="s">
        <v>821</v>
      </c>
      <c r="G38" s="236"/>
      <c r="H38" s="236" t="s">
        <v>1003</v>
      </c>
      <c r="I38" s="180"/>
      <c r="J38" s="15"/>
      <c r="K38" s="361">
        <v>0</v>
      </c>
      <c r="L38" s="180" t="str">
        <f>ADMINISTRATIVAS!M70</f>
        <v>plan de auditorias en proceso</v>
      </c>
    </row>
    <row r="39" spans="1:12" ht="26.25" x14ac:dyDescent="0.25">
      <c r="A39" s="92" t="s">
        <v>234</v>
      </c>
      <c r="B39" s="93"/>
      <c r="C39" s="93"/>
      <c r="D39" s="234"/>
      <c r="E39" s="234"/>
      <c r="F39" s="234"/>
      <c r="G39" s="222"/>
      <c r="H39" s="222"/>
      <c r="I39" s="93"/>
      <c r="J39" s="93"/>
      <c r="K39" s="217">
        <f>AVERAGE(K37:K38)</f>
        <v>0</v>
      </c>
      <c r="L39" s="312">
        <f>((K39*20)/60)</f>
        <v>0</v>
      </c>
    </row>
    <row r="41" spans="1:12" x14ac:dyDescent="0.25">
      <c r="J41" s="1"/>
    </row>
  </sheetData>
  <autoFilter ref="A15:L39"/>
  <mergeCells count="8">
    <mergeCell ref="A27:A31"/>
    <mergeCell ref="A33:A35"/>
    <mergeCell ref="A37:A38"/>
    <mergeCell ref="C6:J9"/>
    <mergeCell ref="C10:J14"/>
    <mergeCell ref="A6:B14"/>
    <mergeCell ref="A16:A25"/>
    <mergeCell ref="C17:C18"/>
  </mergeCells>
  <dataValidations count="1">
    <dataValidation type="list" allowBlank="1" showInputMessage="1" showErrorMessage="1" sqref="K37:K38 K16 K27 K22:K25 K29:K31 K33:K35 K19">
      <formula1>$Q$6:$Q$11</formula1>
    </dataValidation>
  </dataValidations>
  <pageMargins left="0.7" right="0.7" top="0.75" bottom="0.75" header="0.3" footer="0.3"/>
  <pageSetup paperSize="9" orientation="portrait" horizontalDpi="360" verticalDpi="36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77"/>
  <sheetViews>
    <sheetView showGridLines="0" topLeftCell="C65" zoomScale="70" zoomScaleNormal="70" workbookViewId="0">
      <selection activeCell="F21" sqref="F21"/>
    </sheetView>
  </sheetViews>
  <sheetFormatPr baseColWidth="10" defaultRowHeight="15" x14ac:dyDescent="0.25"/>
  <cols>
    <col min="1" max="1" width="14.5703125" customWidth="1"/>
    <col min="2" max="2" width="20" customWidth="1"/>
    <col min="3" max="3" width="71.42578125" bestFit="1" customWidth="1"/>
    <col min="4" max="4" width="16.42578125" customWidth="1"/>
    <col min="5" max="5" width="13.42578125" customWidth="1"/>
    <col min="6" max="6" width="17" customWidth="1"/>
    <col min="7" max="7" width="19.140625" customWidth="1"/>
    <col min="8" max="8" width="20.7109375" customWidth="1"/>
    <col min="9" max="9" width="18.42578125" bestFit="1" customWidth="1"/>
    <col min="10" max="10" width="18.42578125" customWidth="1"/>
    <col min="11" max="11" width="14.28515625" customWidth="1"/>
    <col min="12" max="12" width="21.85546875" customWidth="1"/>
    <col min="13" max="13" width="19.7109375" customWidth="1"/>
    <col min="14" max="14" width="22.42578125" customWidth="1"/>
    <col min="15" max="15" width="13.42578125" customWidth="1"/>
    <col min="16" max="16" width="16.5703125" customWidth="1"/>
    <col min="18" max="18" width="32.85546875" hidden="1" customWidth="1"/>
    <col min="19" max="19" width="33.5703125" hidden="1" customWidth="1"/>
  </cols>
  <sheetData>
    <row r="1" spans="1:21" ht="15" customHeight="1" x14ac:dyDescent="0.25">
      <c r="A1" s="501" t="s">
        <v>182</v>
      </c>
      <c r="B1" s="558"/>
      <c r="C1" s="561" t="s">
        <v>1281</v>
      </c>
      <c r="D1" s="535"/>
      <c r="E1" s="535"/>
      <c r="F1" s="535"/>
      <c r="G1" s="535"/>
      <c r="H1" s="535"/>
      <c r="I1" s="535"/>
      <c r="J1" s="535"/>
      <c r="K1" s="535"/>
      <c r="L1" s="562"/>
      <c r="M1" s="501" t="s">
        <v>182</v>
      </c>
      <c r="N1" s="601"/>
      <c r="O1" s="601"/>
      <c r="P1" s="558"/>
      <c r="U1">
        <v>0</v>
      </c>
    </row>
    <row r="2" spans="1:21" x14ac:dyDescent="0.25">
      <c r="A2" s="503"/>
      <c r="B2" s="559"/>
      <c r="C2" s="563"/>
      <c r="D2" s="537"/>
      <c r="E2" s="537"/>
      <c r="F2" s="537"/>
      <c r="G2" s="537"/>
      <c r="H2" s="537"/>
      <c r="I2" s="537"/>
      <c r="J2" s="537"/>
      <c r="K2" s="537"/>
      <c r="L2" s="564"/>
      <c r="M2" s="503"/>
      <c r="N2" s="505"/>
      <c r="O2" s="505"/>
      <c r="P2" s="559"/>
      <c r="U2">
        <v>20</v>
      </c>
    </row>
    <row r="3" spans="1:21" x14ac:dyDescent="0.25">
      <c r="A3" s="503"/>
      <c r="B3" s="559"/>
      <c r="C3" s="563"/>
      <c r="D3" s="537"/>
      <c r="E3" s="537"/>
      <c r="F3" s="537"/>
      <c r="G3" s="537"/>
      <c r="H3" s="537"/>
      <c r="I3" s="537"/>
      <c r="J3" s="537"/>
      <c r="K3" s="537"/>
      <c r="L3" s="564"/>
      <c r="M3" s="503"/>
      <c r="N3" s="505"/>
      <c r="O3" s="505"/>
      <c r="P3" s="559"/>
      <c r="U3">
        <v>40</v>
      </c>
    </row>
    <row r="4" spans="1:21" x14ac:dyDescent="0.25">
      <c r="A4" s="503"/>
      <c r="B4" s="559"/>
      <c r="C4" s="563"/>
      <c r="D4" s="537"/>
      <c r="E4" s="537"/>
      <c r="F4" s="537"/>
      <c r="G4" s="537"/>
      <c r="H4" s="537"/>
      <c r="I4" s="537"/>
      <c r="J4" s="537"/>
      <c r="K4" s="537"/>
      <c r="L4" s="564"/>
      <c r="M4" s="503"/>
      <c r="N4" s="505"/>
      <c r="O4" s="505"/>
      <c r="P4" s="559"/>
      <c r="U4">
        <v>60</v>
      </c>
    </row>
    <row r="5" spans="1:21" x14ac:dyDescent="0.25">
      <c r="A5" s="503"/>
      <c r="B5" s="559"/>
      <c r="C5" s="577" t="str">
        <f>PORTADA!D10</f>
        <v>GOBERNACION DEL TOLIMA</v>
      </c>
      <c r="D5" s="578"/>
      <c r="E5" s="578"/>
      <c r="F5" s="578"/>
      <c r="G5" s="578"/>
      <c r="H5" s="578"/>
      <c r="I5" s="578"/>
      <c r="J5" s="578"/>
      <c r="K5" s="578"/>
      <c r="L5" s="579"/>
      <c r="M5" s="503"/>
      <c r="N5" s="505"/>
      <c r="O5" s="505"/>
      <c r="P5" s="559"/>
      <c r="U5">
        <v>80</v>
      </c>
    </row>
    <row r="6" spans="1:21" x14ac:dyDescent="0.25">
      <c r="A6" s="503"/>
      <c r="B6" s="559"/>
      <c r="C6" s="577"/>
      <c r="D6" s="578"/>
      <c r="E6" s="578"/>
      <c r="F6" s="578"/>
      <c r="G6" s="578"/>
      <c r="H6" s="578"/>
      <c r="I6" s="578"/>
      <c r="J6" s="578"/>
      <c r="K6" s="578"/>
      <c r="L6" s="579"/>
      <c r="M6" s="503"/>
      <c r="N6" s="505"/>
      <c r="O6" s="505"/>
      <c r="P6" s="559"/>
      <c r="U6">
        <v>100</v>
      </c>
    </row>
    <row r="7" spans="1:21" x14ac:dyDescent="0.25">
      <c r="A7" s="503"/>
      <c r="B7" s="559"/>
      <c r="C7" s="577"/>
      <c r="D7" s="578"/>
      <c r="E7" s="578"/>
      <c r="F7" s="578"/>
      <c r="G7" s="578"/>
      <c r="H7" s="578"/>
      <c r="I7" s="578"/>
      <c r="J7" s="578"/>
      <c r="K7" s="578"/>
      <c r="L7" s="579"/>
      <c r="M7" s="503"/>
      <c r="N7" s="505"/>
      <c r="O7" s="505"/>
      <c r="P7" s="559"/>
    </row>
    <row r="8" spans="1:21" x14ac:dyDescent="0.25">
      <c r="A8" s="503"/>
      <c r="B8" s="559"/>
      <c r="C8" s="577"/>
      <c r="D8" s="578"/>
      <c r="E8" s="578"/>
      <c r="F8" s="578"/>
      <c r="G8" s="578"/>
      <c r="H8" s="578"/>
      <c r="I8" s="578"/>
      <c r="J8" s="578"/>
      <c r="K8" s="578"/>
      <c r="L8" s="579"/>
      <c r="M8" s="503"/>
      <c r="N8" s="505"/>
      <c r="O8" s="505"/>
      <c r="P8" s="559"/>
    </row>
    <row r="9" spans="1:21" ht="15.75" thickBot="1" x14ac:dyDescent="0.3">
      <c r="A9" s="506"/>
      <c r="B9" s="560"/>
      <c r="C9" s="580"/>
      <c r="D9" s="581"/>
      <c r="E9" s="581"/>
      <c r="F9" s="581"/>
      <c r="G9" s="581"/>
      <c r="H9" s="581"/>
      <c r="I9" s="581"/>
      <c r="J9" s="581"/>
      <c r="K9" s="581"/>
      <c r="L9" s="582"/>
      <c r="M9" s="506"/>
      <c r="N9" s="507"/>
      <c r="O9" s="507"/>
      <c r="P9" s="560"/>
    </row>
    <row r="10" spans="1:21" ht="15.75" thickBot="1" x14ac:dyDescent="0.3"/>
    <row r="11" spans="1:21" ht="63.75" x14ac:dyDescent="0.25">
      <c r="A11" s="294" t="s">
        <v>714</v>
      </c>
      <c r="B11" s="286" t="s">
        <v>196</v>
      </c>
      <c r="C11" s="286" t="s">
        <v>872</v>
      </c>
      <c r="D11" s="286" t="s">
        <v>715</v>
      </c>
      <c r="E11" s="286" t="s">
        <v>716</v>
      </c>
      <c r="F11" s="287" t="s">
        <v>1269</v>
      </c>
      <c r="G11" s="288" t="s">
        <v>713</v>
      </c>
      <c r="H11" s="288" t="s">
        <v>902</v>
      </c>
      <c r="I11" s="289" t="s">
        <v>712</v>
      </c>
      <c r="J11" s="289" t="s">
        <v>903</v>
      </c>
      <c r="K11" s="290" t="s">
        <v>711</v>
      </c>
      <c r="L11" s="290" t="s">
        <v>904</v>
      </c>
      <c r="M11" s="291" t="s">
        <v>710</v>
      </c>
      <c r="N11" s="291" t="s">
        <v>905</v>
      </c>
      <c r="O11" s="292" t="s">
        <v>709</v>
      </c>
      <c r="P11" s="293" t="s">
        <v>909</v>
      </c>
      <c r="R11" s="238" t="s">
        <v>913</v>
      </c>
      <c r="S11" s="238" t="s">
        <v>914</v>
      </c>
    </row>
    <row r="12" spans="1:21" ht="119.25" customHeight="1" x14ac:dyDescent="0.25">
      <c r="A12" s="279" t="s">
        <v>708</v>
      </c>
      <c r="B12" s="257" t="s">
        <v>177</v>
      </c>
      <c r="C12" s="49" t="s">
        <v>759</v>
      </c>
      <c r="D12" s="50" t="s">
        <v>717</v>
      </c>
      <c r="E12" s="50" t="s">
        <v>1093</v>
      </c>
      <c r="F12" s="110">
        <v>40</v>
      </c>
      <c r="G12" s="70">
        <v>40</v>
      </c>
      <c r="H12" s="70" t="str">
        <f>IF($F$12=G12,"CUMPLE",IF($F$12&lt;G12,"MENOR","MAYOR"))</f>
        <v>CUMPLE</v>
      </c>
      <c r="I12" s="73">
        <v>40</v>
      </c>
      <c r="J12" s="73" t="str">
        <f>IF($F12=I12,"CUMPLE",IF($F12&lt;I12,"MENOR","MAYOR"))</f>
        <v>CUMPLE</v>
      </c>
      <c r="K12" s="79">
        <v>40</v>
      </c>
      <c r="L12" s="76" t="str">
        <f t="shared" ref="L12:L21" si="0">IF($F12=K12,"CUMPLE",IF($F12&lt;K12,"MENOR","MAYOR"))</f>
        <v>CUMPLE</v>
      </c>
      <c r="M12" s="77">
        <v>40</v>
      </c>
      <c r="N12" s="77" t="str">
        <f t="shared" ref="N12:N21" si="1">IF($F12=M12,"CUMPLE",IF($F12&lt;M12,"MENOR","MAYOR"))</f>
        <v>CUMPLE</v>
      </c>
      <c r="O12" s="85">
        <v>100</v>
      </c>
      <c r="P12" s="78" t="str">
        <f t="shared" ref="P12:P21" si="2">IF($F12=O12,"CUMPLE",IF($F12&lt;O12,"MENOR","MAYOR"))</f>
        <v>MENOR</v>
      </c>
      <c r="R12" s="78" t="s">
        <v>910</v>
      </c>
      <c r="S12" s="3" t="b">
        <f>IF(P22="CUMPLE",IF(P34="CUMPLE",IF(P56="CUMPLE",IF(P74="CUMPLE",IF(P76="CUMPLE", TRUE,FALSE)))))</f>
        <v>0</v>
      </c>
    </row>
    <row r="13" spans="1:21" ht="30" x14ac:dyDescent="0.25">
      <c r="A13" s="279" t="s">
        <v>707</v>
      </c>
      <c r="B13" s="257" t="s">
        <v>177</v>
      </c>
      <c r="C13" s="50" t="s">
        <v>706</v>
      </c>
      <c r="D13" s="50" t="s">
        <v>717</v>
      </c>
      <c r="E13" s="50" t="s">
        <v>1098</v>
      </c>
      <c r="F13" s="110">
        <f>VLOOKUP(E13,ADMINISTRATIVAS!$B$13:$L$76,11,FALSE)</f>
        <v>20</v>
      </c>
      <c r="G13" s="71">
        <v>20</v>
      </c>
      <c r="H13" s="70" t="str">
        <f>IF(F13=G13,"CUMPLE",IF(F13&lt;G13,"MENOR","MAYOR"))</f>
        <v>CUMPLE</v>
      </c>
      <c r="I13" s="73">
        <v>40</v>
      </c>
      <c r="J13" s="73" t="str">
        <f>IF($F13=I13,"CUMPLE",IF($F13&lt;I13,"MENOR","MAYOR"))</f>
        <v>MENOR</v>
      </c>
      <c r="K13" s="80">
        <v>60</v>
      </c>
      <c r="L13" s="76" t="str">
        <f t="shared" si="0"/>
        <v>MENOR</v>
      </c>
      <c r="M13" s="77">
        <v>80</v>
      </c>
      <c r="N13" s="77" t="str">
        <f t="shared" si="1"/>
        <v>MENOR</v>
      </c>
      <c r="O13" s="85">
        <v>100</v>
      </c>
      <c r="P13" s="78" t="str">
        <f t="shared" si="2"/>
        <v>MENOR</v>
      </c>
      <c r="R13" s="89" t="s">
        <v>911</v>
      </c>
      <c r="S13" s="3" t="b">
        <f>IF(N22="CUMPLE",IF(N34="CUMPLE",IF(N56="CUMPLE",IF(N74="CUMPLE", TRUE,FALSE))))</f>
        <v>0</v>
      </c>
    </row>
    <row r="14" spans="1:21" ht="165" x14ac:dyDescent="0.25">
      <c r="A14" s="279" t="s">
        <v>705</v>
      </c>
      <c r="B14" s="257" t="s">
        <v>177</v>
      </c>
      <c r="C14" s="49" t="s">
        <v>743</v>
      </c>
      <c r="D14" s="50" t="s">
        <v>717</v>
      </c>
      <c r="E14" s="50" t="s">
        <v>1087</v>
      </c>
      <c r="F14" s="110">
        <f>VLOOKUP(E14,ADMINISTRATIVAS!$B$13:$L$76,11,FALSE)</f>
        <v>20</v>
      </c>
      <c r="G14" s="71">
        <v>20</v>
      </c>
      <c r="H14" s="70" t="str">
        <f>IF(F14=G14,"CUMPLE",IF(F14&lt;G14,"MENOR","MAYOR"))</f>
        <v>CUMPLE</v>
      </c>
      <c r="I14" s="73">
        <v>40</v>
      </c>
      <c r="J14" s="73" t="str">
        <f>IF($F14=I14,"CUMPLE",IF($F14&lt;I14,"MENOR","MAYOR"))</f>
        <v>MENOR</v>
      </c>
      <c r="K14" s="80">
        <v>60</v>
      </c>
      <c r="L14" s="76" t="str">
        <f t="shared" si="0"/>
        <v>MENOR</v>
      </c>
      <c r="M14" s="77">
        <v>80</v>
      </c>
      <c r="N14" s="77" t="str">
        <f t="shared" si="1"/>
        <v>MENOR</v>
      </c>
      <c r="O14" s="85">
        <v>100</v>
      </c>
      <c r="P14" s="78" t="str">
        <f t="shared" si="2"/>
        <v>MENOR</v>
      </c>
      <c r="R14" s="76" t="s">
        <v>912</v>
      </c>
      <c r="S14" s="3" t="b">
        <f>IF(L22="CUMPLE",IF(L34="CUMPLE",IF(L56="CUMPLE",TRUE,FALSE)))</f>
        <v>0</v>
      </c>
    </row>
    <row r="15" spans="1:21" ht="27.75" customHeight="1" x14ac:dyDescent="0.25">
      <c r="A15" s="602" t="s">
        <v>704</v>
      </c>
      <c r="B15" s="603" t="s">
        <v>177</v>
      </c>
      <c r="C15" s="605" t="s">
        <v>703</v>
      </c>
      <c r="D15" s="49" t="s">
        <v>195</v>
      </c>
      <c r="E15" s="49" t="s">
        <v>210</v>
      </c>
      <c r="F15" s="110">
        <f>VLOOKUP(E15,PHVA!$B$15:$K$38,10,FALSE)</f>
        <v>20</v>
      </c>
      <c r="G15" s="71">
        <v>20</v>
      </c>
      <c r="H15" s="70" t="str">
        <f t="shared" ref="H15:H20" si="3">IF(F15=G15,"CUMPLE",IF(F15&lt;G15,"MENOR","MAYOR"))</f>
        <v>CUMPLE</v>
      </c>
      <c r="I15" s="73">
        <v>40</v>
      </c>
      <c r="J15" s="73" t="str">
        <f t="shared" ref="J15:J25" si="4">IF($F15=I15,"CUMPLE",IF($F15&lt;I15,"MENOR","MAYOR"))</f>
        <v>MENOR</v>
      </c>
      <c r="K15" s="80">
        <v>60</v>
      </c>
      <c r="L15" s="76" t="str">
        <f t="shared" si="0"/>
        <v>MENOR</v>
      </c>
      <c r="M15" s="77">
        <v>80</v>
      </c>
      <c r="N15" s="77" t="str">
        <f t="shared" si="1"/>
        <v>MENOR</v>
      </c>
      <c r="O15" s="85">
        <v>100</v>
      </c>
      <c r="P15" s="78" t="str">
        <f t="shared" si="2"/>
        <v>MENOR</v>
      </c>
      <c r="R15" s="73" t="s">
        <v>908</v>
      </c>
      <c r="S15" s="3" t="b">
        <f>IF(J22="CUMPLE",IF(J34="CUMPLE",TRUE,FALSE))</f>
        <v>0</v>
      </c>
    </row>
    <row r="16" spans="1:21" ht="27.75" customHeight="1" x14ac:dyDescent="0.25">
      <c r="A16" s="602"/>
      <c r="B16" s="603"/>
      <c r="C16" s="605"/>
      <c r="D16" s="50" t="s">
        <v>717</v>
      </c>
      <c r="E16" s="49" t="s">
        <v>1073</v>
      </c>
      <c r="F16" s="110">
        <f>VLOOKUP(E16,ADMINISTRATIVAS!$B$13:$L$76,11,FALSE)</f>
        <v>0</v>
      </c>
      <c r="G16" s="71">
        <v>20</v>
      </c>
      <c r="H16" s="70" t="str">
        <f>IF(F16=G16,"CUMPLE",IF(F16&lt;G16,"MENOR","MAYOR"))</f>
        <v>MENOR</v>
      </c>
      <c r="I16" s="73">
        <v>40</v>
      </c>
      <c r="J16" s="73" t="str">
        <f>IF($F16=I16,"CUMPLE",IF($F16&lt;I16,"MENOR","MAYOR"))</f>
        <v>MENOR</v>
      </c>
      <c r="K16" s="80">
        <v>60</v>
      </c>
      <c r="L16" s="76" t="str">
        <f t="shared" si="0"/>
        <v>MENOR</v>
      </c>
      <c r="M16" s="77">
        <v>80</v>
      </c>
      <c r="N16" s="77" t="str">
        <f t="shared" si="1"/>
        <v>MENOR</v>
      </c>
      <c r="O16" s="85">
        <v>100</v>
      </c>
      <c r="P16" s="78" t="str">
        <f t="shared" si="2"/>
        <v>MENOR</v>
      </c>
      <c r="R16" s="90" t="s">
        <v>907</v>
      </c>
      <c r="S16" s="3" t="b">
        <f>IF(H22="CUMPLE",TRUE,FALSE)</f>
        <v>0</v>
      </c>
    </row>
    <row r="17" spans="1:19" ht="15.75" thickBot="1" x14ac:dyDescent="0.3">
      <c r="A17" s="602"/>
      <c r="B17" s="603"/>
      <c r="C17" s="605"/>
      <c r="D17" s="49" t="s">
        <v>195</v>
      </c>
      <c r="E17" s="49" t="s">
        <v>219</v>
      </c>
      <c r="F17" s="110">
        <f>VLOOKUP(E17,PHVA!$B$15:$K$38,10,FALSE)</f>
        <v>20</v>
      </c>
      <c r="G17" s="71">
        <v>20</v>
      </c>
      <c r="H17" s="70" t="str">
        <f t="shared" si="3"/>
        <v>CUMPLE</v>
      </c>
      <c r="I17" s="73">
        <v>40</v>
      </c>
      <c r="J17" s="73" t="str">
        <f t="shared" si="4"/>
        <v>MENOR</v>
      </c>
      <c r="K17" s="80">
        <v>60</v>
      </c>
      <c r="L17" s="76" t="str">
        <f t="shared" si="0"/>
        <v>MENOR</v>
      </c>
      <c r="M17" s="77">
        <v>80</v>
      </c>
      <c r="N17" s="77" t="str">
        <f t="shared" si="1"/>
        <v>MENOR</v>
      </c>
      <c r="O17" s="85">
        <v>100</v>
      </c>
      <c r="P17" s="78" t="str">
        <f t="shared" si="2"/>
        <v>MENOR</v>
      </c>
    </row>
    <row r="18" spans="1:19" ht="61.5" thickTop="1" thickBot="1" x14ac:dyDescent="0.3">
      <c r="A18" s="280" t="s">
        <v>702</v>
      </c>
      <c r="B18" s="281" t="s">
        <v>244</v>
      </c>
      <c r="C18" s="56" t="s">
        <v>725</v>
      </c>
      <c r="D18" s="56" t="s">
        <v>719</v>
      </c>
      <c r="E18" s="56" t="s">
        <v>702</v>
      </c>
      <c r="F18" s="69">
        <v>0</v>
      </c>
      <c r="G18" s="72">
        <v>20</v>
      </c>
      <c r="H18" s="75" t="str">
        <f t="shared" si="3"/>
        <v>MENOR</v>
      </c>
      <c r="I18" s="74">
        <v>40</v>
      </c>
      <c r="J18" s="74" t="str">
        <f t="shared" si="4"/>
        <v>MENOR</v>
      </c>
      <c r="K18" s="81">
        <v>60</v>
      </c>
      <c r="L18" s="81" t="str">
        <f t="shared" si="0"/>
        <v>MENOR</v>
      </c>
      <c r="M18" s="83">
        <v>80</v>
      </c>
      <c r="N18" s="83" t="str">
        <f t="shared" si="1"/>
        <v>MENOR</v>
      </c>
      <c r="O18" s="86">
        <v>100</v>
      </c>
      <c r="P18" s="86" t="str">
        <f t="shared" si="2"/>
        <v>MENOR</v>
      </c>
      <c r="R18" s="91" t="s">
        <v>915</v>
      </c>
      <c r="S18" s="91" t="str">
        <f>IF($S$12=TRUE,"OPTIMIZADO",IF($S$13=TRUE,"GESTIONADO CUANTITATIVAMENTE",IF($S$14=TRUE,"DEFINIDO",IF($S$15=TRUE,"GESTIONADO",IF($S$16=TRUE,"INICIAL","NO ALCANZA NIVEL INICIAL")))))</f>
        <v>NO ALCANZA NIVEL INICIAL</v>
      </c>
    </row>
    <row r="19" spans="1:19" ht="105.75" thickTop="1" x14ac:dyDescent="0.25">
      <c r="A19" s="279" t="s">
        <v>758</v>
      </c>
      <c r="B19" s="257" t="s">
        <v>177</v>
      </c>
      <c r="C19" s="49" t="s">
        <v>744</v>
      </c>
      <c r="D19" s="50" t="s">
        <v>717</v>
      </c>
      <c r="E19" s="49" t="s">
        <v>1073</v>
      </c>
      <c r="F19" s="110">
        <f>VLOOKUP(E19,ADMINISTRATIVAS!$B$13:$L$76,11,FALSE)</f>
        <v>0</v>
      </c>
      <c r="G19" s="71">
        <v>20</v>
      </c>
      <c r="H19" s="70" t="str">
        <f>IF(F19=G19,"CUMPLE",IF(F19&lt;G19,"MENOR","MAYOR"))</f>
        <v>MENOR</v>
      </c>
      <c r="I19" s="73">
        <v>40</v>
      </c>
      <c r="J19" s="73" t="str">
        <f>IF($F19=I19,"CUMPLE",IF($F19&lt;I19,"MENOR","MAYOR"))</f>
        <v>MENOR</v>
      </c>
      <c r="K19" s="80">
        <v>60</v>
      </c>
      <c r="L19" s="76" t="str">
        <f t="shared" si="0"/>
        <v>MENOR</v>
      </c>
      <c r="M19" s="77">
        <v>80</v>
      </c>
      <c r="N19" s="77" t="str">
        <f t="shared" si="1"/>
        <v>MENOR</v>
      </c>
      <c r="O19" s="85">
        <v>100</v>
      </c>
      <c r="P19" s="78" t="str">
        <f t="shared" si="2"/>
        <v>MENOR</v>
      </c>
    </row>
    <row r="20" spans="1:19" ht="63" customHeight="1" x14ac:dyDescent="0.25">
      <c r="A20" s="279" t="s">
        <v>701</v>
      </c>
      <c r="B20" s="257" t="s">
        <v>177</v>
      </c>
      <c r="C20" s="49" t="s">
        <v>700</v>
      </c>
      <c r="D20" s="49" t="s">
        <v>195</v>
      </c>
      <c r="E20" s="49" t="s">
        <v>210</v>
      </c>
      <c r="F20" s="110">
        <f>VLOOKUP(E20,PHVA!$B$15:$K$38,10,FALSE)</f>
        <v>20</v>
      </c>
      <c r="G20" s="71">
        <v>60</v>
      </c>
      <c r="H20" s="70" t="str">
        <f t="shared" si="3"/>
        <v>MENOR</v>
      </c>
      <c r="I20" s="73">
        <v>60</v>
      </c>
      <c r="J20" s="73" t="str">
        <f t="shared" si="4"/>
        <v>MENOR</v>
      </c>
      <c r="K20" s="80">
        <v>60</v>
      </c>
      <c r="L20" s="76" t="str">
        <f t="shared" si="0"/>
        <v>MENOR</v>
      </c>
      <c r="M20" s="77">
        <v>80</v>
      </c>
      <c r="N20" s="77" t="str">
        <f t="shared" si="1"/>
        <v>MENOR</v>
      </c>
      <c r="O20" s="85">
        <v>100</v>
      </c>
      <c r="P20" s="78" t="str">
        <f t="shared" si="2"/>
        <v>MENOR</v>
      </c>
    </row>
    <row r="21" spans="1:19" ht="36.75" customHeight="1" x14ac:dyDescent="0.25">
      <c r="A21" s="279" t="s">
        <v>699</v>
      </c>
      <c r="B21" s="257" t="s">
        <v>177</v>
      </c>
      <c r="C21" s="49" t="s">
        <v>698</v>
      </c>
      <c r="D21" s="49" t="s">
        <v>720</v>
      </c>
      <c r="E21" s="95" t="s">
        <v>992</v>
      </c>
      <c r="F21" s="110">
        <f>VLOOKUP(E21,TECNICAS!$A$13:$K$117,11)</f>
        <v>20</v>
      </c>
      <c r="G21" s="71">
        <v>20</v>
      </c>
      <c r="H21" s="70" t="str">
        <f>IF(F21=G21,"CUMPLE",IF(F21&lt;G21,"MENOR","MAYOR"))</f>
        <v>CUMPLE</v>
      </c>
      <c r="I21" s="73">
        <v>40</v>
      </c>
      <c r="J21" s="73" t="str">
        <f>IF($F21=I21,"CUMPLE",IF($F21&lt;I21,"MENOR","MAYOR"))</f>
        <v>MENOR</v>
      </c>
      <c r="K21" s="80">
        <v>60</v>
      </c>
      <c r="L21" s="76" t="str">
        <f t="shared" si="0"/>
        <v>MENOR</v>
      </c>
      <c r="M21" s="77">
        <v>60</v>
      </c>
      <c r="N21" s="77" t="str">
        <f t="shared" si="1"/>
        <v>MENOR</v>
      </c>
      <c r="O21" s="85">
        <v>80</v>
      </c>
      <c r="P21" s="78" t="str">
        <f t="shared" si="2"/>
        <v>MENOR</v>
      </c>
    </row>
    <row r="22" spans="1:19" ht="27.75" customHeight="1" x14ac:dyDescent="0.25">
      <c r="A22" s="282" t="s">
        <v>792</v>
      </c>
      <c r="B22" s="58"/>
      <c r="C22" s="52"/>
      <c r="D22" s="52"/>
      <c r="E22" s="52"/>
      <c r="F22" s="111">
        <f>SUM(F12:F21)</f>
        <v>160</v>
      </c>
      <c r="G22" s="57">
        <f>SUM(G12:G21)</f>
        <v>260</v>
      </c>
      <c r="H22" s="58" t="str">
        <f>IFERROR(VLOOKUP("MENOR",H12:H21,1,FALSE),"CUMPLE")</f>
        <v>MENOR</v>
      </c>
      <c r="I22" s="57">
        <f>SUM(I12:I21)</f>
        <v>420</v>
      </c>
      <c r="J22" s="58" t="str">
        <f>IFERROR(VLOOKUP("MENOR",J12:J21,1,FALSE),"CUMPLE")</f>
        <v>MENOR</v>
      </c>
      <c r="K22" s="57">
        <f>SUM(K12:K21)</f>
        <v>580</v>
      </c>
      <c r="L22" s="58" t="str">
        <f>IFERROR(VLOOKUP("MENOR",L12:L21,1,FALSE),"CUMPLE")</f>
        <v>MENOR</v>
      </c>
      <c r="M22" s="57">
        <f>SUM(M12:M21)</f>
        <v>740</v>
      </c>
      <c r="N22" s="58" t="str">
        <f>IFERROR(VLOOKUP("MENOR",N12:N21,1,FALSE),"CUMPLE")</f>
        <v>MENOR</v>
      </c>
      <c r="O22" s="57">
        <f>SUM(O12:O21)</f>
        <v>980</v>
      </c>
      <c r="P22" s="58" t="str">
        <f>IFERROR(VLOOKUP("MENOR",P12:P21,1,FALSE),"CUMPLE")</f>
        <v>MENOR</v>
      </c>
    </row>
    <row r="23" spans="1:19" ht="30" x14ac:dyDescent="0.25">
      <c r="A23" s="280" t="s">
        <v>697</v>
      </c>
      <c r="B23" s="281" t="s">
        <v>244</v>
      </c>
      <c r="C23" s="56" t="s">
        <v>726</v>
      </c>
      <c r="D23" s="56" t="s">
        <v>719</v>
      </c>
      <c r="E23" s="56" t="s">
        <v>697</v>
      </c>
      <c r="F23" s="69">
        <v>0</v>
      </c>
      <c r="G23" s="72" t="s">
        <v>0</v>
      </c>
      <c r="H23" s="72" t="s">
        <v>0</v>
      </c>
      <c r="I23" s="74">
        <v>40</v>
      </c>
      <c r="J23" s="73" t="str">
        <f t="shared" si="4"/>
        <v>MENOR</v>
      </c>
      <c r="K23" s="82">
        <v>60</v>
      </c>
      <c r="L23" s="82" t="str">
        <f>IF($F23=K23,"CUMPLE",IF($F23&lt;K23,"MENOR","MAYOR"))</f>
        <v>MENOR</v>
      </c>
      <c r="M23" s="83">
        <v>80</v>
      </c>
      <c r="N23" s="83" t="str">
        <f>IF($F23=M23,"CUMPLE",IF($F23&lt;M23,"MENOR","MAYOR"))</f>
        <v>MENOR</v>
      </c>
      <c r="O23" s="87">
        <v>100</v>
      </c>
      <c r="P23" s="86" t="str">
        <f>IF($F23=O23,"CUMPLE",IF($F23&lt;O23,"MENOR","MAYOR"))</f>
        <v>MENOR</v>
      </c>
    </row>
    <row r="24" spans="1:19" ht="30.75" customHeight="1" x14ac:dyDescent="0.25">
      <c r="A24" s="280" t="s">
        <v>728</v>
      </c>
      <c r="B24" s="281" t="s">
        <v>177</v>
      </c>
      <c r="C24" s="56" t="s">
        <v>727</v>
      </c>
      <c r="D24" s="56" t="s">
        <v>719</v>
      </c>
      <c r="E24" s="56" t="s">
        <v>697</v>
      </c>
      <c r="F24" s="69">
        <v>0</v>
      </c>
      <c r="G24" s="72" t="s">
        <v>0</v>
      </c>
      <c r="H24" s="72" t="s">
        <v>0</v>
      </c>
      <c r="I24" s="74">
        <v>60</v>
      </c>
      <c r="J24" s="73" t="str">
        <f t="shared" si="4"/>
        <v>MENOR</v>
      </c>
      <c r="K24" s="82">
        <v>60</v>
      </c>
      <c r="L24" s="82" t="str">
        <f>IF($F24=K24,"CUMPLE",IF($F24&lt;K24,"MENOR","MAYOR"))</f>
        <v>MENOR</v>
      </c>
      <c r="M24" s="83">
        <v>80</v>
      </c>
      <c r="N24" s="83" t="str">
        <f>IF($F24=M24,"CUMPLE",IF($F24&lt;M24,"MENOR","MAYOR"))</f>
        <v>MENOR</v>
      </c>
      <c r="O24" s="87">
        <v>100</v>
      </c>
      <c r="P24" s="86" t="str">
        <f>IF($F24=O24,"CUMPLE",IF($F24&lt;O24,"MENOR","MAYOR"))</f>
        <v>MENOR</v>
      </c>
    </row>
    <row r="25" spans="1:19" ht="30" x14ac:dyDescent="0.25">
      <c r="A25" s="279" t="s">
        <v>729</v>
      </c>
      <c r="B25" s="257" t="s">
        <v>177</v>
      </c>
      <c r="C25" s="49" t="s">
        <v>1268</v>
      </c>
      <c r="D25" s="49" t="s">
        <v>195</v>
      </c>
      <c r="E25" s="50" t="s">
        <v>735</v>
      </c>
      <c r="F25" s="110">
        <f>VLOOKUP(E25,PHVA!$B$15:$K$38,10,FALSE)</f>
        <v>0</v>
      </c>
      <c r="G25" s="71" t="s">
        <v>0</v>
      </c>
      <c r="H25" s="71" t="s">
        <v>0</v>
      </c>
      <c r="I25" s="73">
        <v>40</v>
      </c>
      <c r="J25" s="73" t="str">
        <f t="shared" si="4"/>
        <v>MENOR</v>
      </c>
      <c r="K25" s="76">
        <v>60</v>
      </c>
      <c r="L25" s="76" t="str">
        <f>IF($F25=K25,"CUMPLE",IF($F25&lt;K25,"MENOR","MAYOR"))</f>
        <v>MENOR</v>
      </c>
      <c r="M25" s="77">
        <v>80</v>
      </c>
      <c r="N25" s="77" t="str">
        <f>IF($F25=M25,"CUMPLE",IF($F25&lt;M25,"MENOR","MAYOR"))</f>
        <v>MENOR</v>
      </c>
      <c r="O25" s="85">
        <v>100</v>
      </c>
      <c r="P25" s="78" t="str">
        <f>IF($F25=O25,"CUMPLE",IF($F25&lt;O25,"MENOR","MAYOR"))</f>
        <v>MENOR</v>
      </c>
    </row>
    <row r="26" spans="1:19" ht="90" x14ac:dyDescent="0.25">
      <c r="A26" s="279" t="s">
        <v>730</v>
      </c>
      <c r="B26" s="257" t="s">
        <v>177</v>
      </c>
      <c r="C26" s="256" t="s">
        <v>753</v>
      </c>
      <c r="D26" s="49" t="s">
        <v>720</v>
      </c>
      <c r="E26" s="96" t="s">
        <v>993</v>
      </c>
      <c r="F26" s="110">
        <f>VLOOKUP(E26,TECNICAS!$A$13:$K$117,11)</f>
        <v>20</v>
      </c>
      <c r="G26" s="71" t="s">
        <v>0</v>
      </c>
      <c r="H26" s="71" t="s">
        <v>0</v>
      </c>
      <c r="I26" s="73">
        <v>40</v>
      </c>
      <c r="J26" s="73" t="str">
        <f t="shared" ref="J26:J33" si="5">IF($F26=I26,"CUMPLE",IF($F26&lt;I26,"MENOR","MAYOR"))</f>
        <v>MENOR</v>
      </c>
      <c r="K26" s="76">
        <v>60</v>
      </c>
      <c r="L26" s="76" t="str">
        <f t="shared" ref="L26:L33" si="6">IF($F26=K26,"CUMPLE",IF($F26&lt;K26,"MENOR","MAYOR"))</f>
        <v>MENOR</v>
      </c>
      <c r="M26" s="77">
        <v>80</v>
      </c>
      <c r="N26" s="77" t="str">
        <f t="shared" ref="N26:N33" si="7">IF($F26=M26,"CUMPLE",IF($F26&lt;M26,"MENOR","MAYOR"))</f>
        <v>MENOR</v>
      </c>
      <c r="O26" s="85">
        <v>100</v>
      </c>
      <c r="P26" s="78" t="str">
        <f t="shared" ref="P26:P33" si="8">IF($F26=O26,"CUMPLE",IF($F26&lt;O26,"MENOR","MAYOR"))</f>
        <v>MENOR</v>
      </c>
    </row>
    <row r="27" spans="1:19" ht="120" x14ac:dyDescent="0.25">
      <c r="A27" s="279" t="s">
        <v>731</v>
      </c>
      <c r="B27" s="257" t="s">
        <v>177</v>
      </c>
      <c r="C27" s="49" t="s">
        <v>745</v>
      </c>
      <c r="D27" s="50" t="s">
        <v>717</v>
      </c>
      <c r="E27" s="50" t="s">
        <v>1092</v>
      </c>
      <c r="F27" s="110">
        <f>VLOOKUP(E27,ADMINISTRATIVAS!$B$13:$L$76,11,FALSE)</f>
        <v>40</v>
      </c>
      <c r="G27" s="71" t="s">
        <v>0</v>
      </c>
      <c r="H27" s="71" t="s">
        <v>0</v>
      </c>
      <c r="I27" s="73">
        <v>40</v>
      </c>
      <c r="J27" s="73" t="str">
        <f t="shared" si="5"/>
        <v>CUMPLE</v>
      </c>
      <c r="K27" s="76">
        <v>60</v>
      </c>
      <c r="L27" s="76" t="str">
        <f t="shared" si="6"/>
        <v>MENOR</v>
      </c>
      <c r="M27" s="77">
        <v>80</v>
      </c>
      <c r="N27" s="77" t="str">
        <f t="shared" si="7"/>
        <v>MENOR</v>
      </c>
      <c r="O27" s="85">
        <v>100</v>
      </c>
      <c r="P27" s="78" t="str">
        <f t="shared" si="8"/>
        <v>MENOR</v>
      </c>
    </row>
    <row r="28" spans="1:19" ht="135" x14ac:dyDescent="0.25">
      <c r="A28" s="279" t="s">
        <v>732</v>
      </c>
      <c r="B28" s="257" t="s">
        <v>177</v>
      </c>
      <c r="C28" s="49" t="s">
        <v>752</v>
      </c>
      <c r="D28" s="50" t="s">
        <v>717</v>
      </c>
      <c r="E28" s="108" t="s">
        <v>1107</v>
      </c>
      <c r="F28" s="110">
        <f>VLOOKUP(E28,ADMINISTRATIVAS!$B$13:$L$76,11,FALSE)</f>
        <v>20</v>
      </c>
      <c r="G28" s="71" t="s">
        <v>0</v>
      </c>
      <c r="H28" s="71" t="s">
        <v>0</v>
      </c>
      <c r="I28" s="73">
        <v>40</v>
      </c>
      <c r="J28" s="73" t="str">
        <f t="shared" si="5"/>
        <v>MENOR</v>
      </c>
      <c r="K28" s="76">
        <v>60</v>
      </c>
      <c r="L28" s="76" t="str">
        <f t="shared" si="6"/>
        <v>MENOR</v>
      </c>
      <c r="M28" s="77">
        <v>80</v>
      </c>
      <c r="N28" s="77" t="str">
        <f t="shared" si="7"/>
        <v>MENOR</v>
      </c>
      <c r="O28" s="85">
        <v>100</v>
      </c>
      <c r="P28" s="78" t="str">
        <f t="shared" si="8"/>
        <v>MENOR</v>
      </c>
    </row>
    <row r="29" spans="1:19" ht="30" x14ac:dyDescent="0.25">
      <c r="A29" s="279" t="s">
        <v>733</v>
      </c>
      <c r="B29" s="257" t="s">
        <v>177</v>
      </c>
      <c r="C29" s="49" t="s">
        <v>734</v>
      </c>
      <c r="D29" s="50" t="s">
        <v>717</v>
      </c>
      <c r="E29" s="108" t="s">
        <v>1075</v>
      </c>
      <c r="F29" s="110">
        <f>VLOOKUP(E29,ADMINISTRATIVAS!$B$13:$L$76,11,FALSE)</f>
        <v>20</v>
      </c>
      <c r="G29" s="71" t="s">
        <v>0</v>
      </c>
      <c r="H29" s="71" t="s">
        <v>0</v>
      </c>
      <c r="I29" s="73">
        <v>40</v>
      </c>
      <c r="J29" s="73" t="str">
        <f t="shared" si="5"/>
        <v>MENOR</v>
      </c>
      <c r="K29" s="76">
        <v>60</v>
      </c>
      <c r="L29" s="76" t="str">
        <f t="shared" si="6"/>
        <v>MENOR</v>
      </c>
      <c r="M29" s="77">
        <v>80</v>
      </c>
      <c r="N29" s="77" t="str">
        <f t="shared" si="7"/>
        <v>MENOR</v>
      </c>
      <c r="O29" s="85">
        <v>100</v>
      </c>
      <c r="P29" s="78" t="str">
        <f t="shared" si="8"/>
        <v>MENOR</v>
      </c>
    </row>
    <row r="30" spans="1:19" ht="27.75" customHeight="1" x14ac:dyDescent="0.25">
      <c r="A30" s="279" t="s">
        <v>754</v>
      </c>
      <c r="B30" s="257" t="s">
        <v>177</v>
      </c>
      <c r="C30" s="49" t="s">
        <v>736</v>
      </c>
      <c r="D30" s="50" t="s">
        <v>717</v>
      </c>
      <c r="E30" s="108" t="s">
        <v>1081</v>
      </c>
      <c r="F30" s="110">
        <f>VLOOKUP(E30,ADMINISTRATIVAS!$B$13:$L$76,11,FALSE)</f>
        <v>0</v>
      </c>
      <c r="G30" s="71" t="s">
        <v>0</v>
      </c>
      <c r="H30" s="71" t="s">
        <v>0</v>
      </c>
      <c r="I30" s="73">
        <v>40</v>
      </c>
      <c r="J30" s="73" t="str">
        <f t="shared" si="5"/>
        <v>MENOR</v>
      </c>
      <c r="K30" s="76">
        <v>60</v>
      </c>
      <c r="L30" s="76" t="str">
        <f t="shared" si="6"/>
        <v>MENOR</v>
      </c>
      <c r="M30" s="77">
        <v>80</v>
      </c>
      <c r="N30" s="77" t="str">
        <f t="shared" si="7"/>
        <v>MENOR</v>
      </c>
      <c r="O30" s="85">
        <v>100</v>
      </c>
      <c r="P30" s="78" t="str">
        <f t="shared" si="8"/>
        <v>MENOR</v>
      </c>
    </row>
    <row r="31" spans="1:19" ht="27.75" customHeight="1" x14ac:dyDescent="0.25">
      <c r="A31" s="279" t="s">
        <v>755</v>
      </c>
      <c r="B31" s="257" t="s">
        <v>177</v>
      </c>
      <c r="C31" s="49" t="s">
        <v>204</v>
      </c>
      <c r="D31" s="49" t="s">
        <v>720</v>
      </c>
      <c r="E31" s="96" t="s">
        <v>981</v>
      </c>
      <c r="F31" s="110">
        <f>VLOOKUP(E31,TECNICAS!$A$13:$K$117,11)</f>
        <v>20</v>
      </c>
      <c r="G31" s="71" t="s">
        <v>0</v>
      </c>
      <c r="H31" s="71" t="s">
        <v>0</v>
      </c>
      <c r="I31" s="73">
        <v>40</v>
      </c>
      <c r="J31" s="73" t="str">
        <f t="shared" si="5"/>
        <v>MENOR</v>
      </c>
      <c r="K31" s="76">
        <v>60</v>
      </c>
      <c r="L31" s="76" t="str">
        <f t="shared" si="6"/>
        <v>MENOR</v>
      </c>
      <c r="M31" s="77">
        <v>80</v>
      </c>
      <c r="N31" s="77" t="str">
        <f t="shared" si="7"/>
        <v>MENOR</v>
      </c>
      <c r="O31" s="85">
        <v>100</v>
      </c>
      <c r="P31" s="78" t="str">
        <f t="shared" si="8"/>
        <v>MENOR</v>
      </c>
    </row>
    <row r="32" spans="1:19" ht="27.75" customHeight="1" x14ac:dyDescent="0.25">
      <c r="A32" s="279" t="s">
        <v>756</v>
      </c>
      <c r="B32" s="257" t="s">
        <v>177</v>
      </c>
      <c r="C32" s="49" t="s">
        <v>737</v>
      </c>
      <c r="D32" s="49" t="s">
        <v>720</v>
      </c>
      <c r="E32" s="96" t="s">
        <v>982</v>
      </c>
      <c r="F32" s="110">
        <f>VLOOKUP(E32,TECNICAS!$A$13:$K$117,11)</f>
        <v>20</v>
      </c>
      <c r="G32" s="71" t="s">
        <v>0</v>
      </c>
      <c r="H32" s="71" t="s">
        <v>0</v>
      </c>
      <c r="I32" s="73">
        <v>40</v>
      </c>
      <c r="J32" s="73" t="str">
        <f t="shared" si="5"/>
        <v>MENOR</v>
      </c>
      <c r="K32" s="76">
        <v>60</v>
      </c>
      <c r="L32" s="76" t="str">
        <f t="shared" si="6"/>
        <v>MENOR</v>
      </c>
      <c r="M32" s="77">
        <v>80</v>
      </c>
      <c r="N32" s="77" t="str">
        <f t="shared" si="7"/>
        <v>MENOR</v>
      </c>
      <c r="O32" s="85">
        <v>100</v>
      </c>
      <c r="P32" s="78" t="str">
        <f t="shared" si="8"/>
        <v>MENOR</v>
      </c>
    </row>
    <row r="33" spans="1:16" ht="27.75" customHeight="1" x14ac:dyDescent="0.25">
      <c r="A33" s="279" t="s">
        <v>738</v>
      </c>
      <c r="B33" s="257" t="s">
        <v>177</v>
      </c>
      <c r="C33" s="49" t="s">
        <v>205</v>
      </c>
      <c r="D33" s="49" t="s">
        <v>720</v>
      </c>
      <c r="E33" s="96" t="s">
        <v>983</v>
      </c>
      <c r="F33" s="110">
        <f>VLOOKUP(E33,TECNICAS!$A$13:$K$117,11)</f>
        <v>20</v>
      </c>
      <c r="G33" s="71" t="s">
        <v>0</v>
      </c>
      <c r="H33" s="71" t="s">
        <v>0</v>
      </c>
      <c r="I33" s="73">
        <v>40</v>
      </c>
      <c r="J33" s="73" t="str">
        <f t="shared" si="5"/>
        <v>MENOR</v>
      </c>
      <c r="K33" s="76">
        <v>60</v>
      </c>
      <c r="L33" s="76" t="str">
        <f t="shared" si="6"/>
        <v>MENOR</v>
      </c>
      <c r="M33" s="77">
        <v>80</v>
      </c>
      <c r="N33" s="77" t="str">
        <f t="shared" si="7"/>
        <v>MENOR</v>
      </c>
      <c r="O33" s="85">
        <v>100</v>
      </c>
      <c r="P33" s="78" t="str">
        <f t="shared" si="8"/>
        <v>MENOR</v>
      </c>
    </row>
    <row r="34" spans="1:16" ht="27.75" customHeight="1" x14ac:dyDescent="0.25">
      <c r="A34" s="282" t="s">
        <v>793</v>
      </c>
      <c r="B34" s="58"/>
      <c r="C34" s="52"/>
      <c r="D34" s="52"/>
      <c r="E34" s="53"/>
      <c r="F34" s="239">
        <f>SUM(F23:F33)</f>
        <v>160</v>
      </c>
      <c r="G34" s="58">
        <f>SUM(G23:G33)</f>
        <v>0</v>
      </c>
      <c r="H34" s="53"/>
      <c r="I34" s="58">
        <f>SUM(I23:I33)</f>
        <v>460</v>
      </c>
      <c r="J34" s="58" t="str">
        <f>IFERROR(VLOOKUP("MENOR",J23:J33,1,FALSE),"CUMPLE")</f>
        <v>MENOR</v>
      </c>
      <c r="K34" s="58">
        <f>SUM(K23:K33)</f>
        <v>660</v>
      </c>
      <c r="L34" s="58" t="str">
        <f>IFERROR(VLOOKUP("MENOR",L23:L33,1,FALSE),"CUMPLE")</f>
        <v>MENOR</v>
      </c>
      <c r="M34" s="58">
        <f>SUM(M23:M33)</f>
        <v>880</v>
      </c>
      <c r="N34" s="58" t="str">
        <f>IFERROR(VLOOKUP("MENOR",N23:N33,1,FALSE),"CUMPLE")</f>
        <v>MENOR</v>
      </c>
      <c r="O34" s="58">
        <f>SUM(O23:O33)</f>
        <v>1100</v>
      </c>
      <c r="P34" s="58" t="str">
        <f>IFERROR(VLOOKUP("MENOR",P23:P33,1,FALSE),"CUMPLE")</f>
        <v>MENOR</v>
      </c>
    </row>
    <row r="35" spans="1:16" ht="27.75" customHeight="1" x14ac:dyDescent="0.25">
      <c r="A35" s="279" t="s">
        <v>757</v>
      </c>
      <c r="B35" s="257" t="s">
        <v>177</v>
      </c>
      <c r="C35" s="49" t="s">
        <v>749</v>
      </c>
      <c r="D35" s="50" t="s">
        <v>717</v>
      </c>
      <c r="E35" s="50" t="s">
        <v>1084</v>
      </c>
      <c r="F35" s="110">
        <f>VLOOKUP(E35,ADMINISTRATIVAS!$B$13:$L$76,11,FALSE)</f>
        <v>0</v>
      </c>
      <c r="G35" s="71" t="s">
        <v>0</v>
      </c>
      <c r="H35" s="71" t="s">
        <v>0</v>
      </c>
      <c r="I35" s="73" t="s">
        <v>0</v>
      </c>
      <c r="J35" s="73" t="s">
        <v>0</v>
      </c>
      <c r="K35" s="76">
        <v>60</v>
      </c>
      <c r="L35" s="76" t="str">
        <f t="shared" ref="L35:L54" si="9">IF($F35=K35,"CUMPLE",IF($F35&lt;K35,"MENOR","MAYOR"))</f>
        <v>MENOR</v>
      </c>
      <c r="M35" s="84">
        <v>80</v>
      </c>
      <c r="N35" s="77" t="str">
        <f t="shared" ref="N35:N54" si="10">IF($F35=M35,"CUMPLE",IF($F35&lt;M35,"MENOR","MAYOR"))</f>
        <v>MENOR</v>
      </c>
      <c r="O35" s="85">
        <v>100</v>
      </c>
      <c r="P35" s="78" t="str">
        <f t="shared" ref="P35:P54" si="11">IF($F35=O35,"CUMPLE",IF($F35&lt;O35,"MENOR","MAYOR"))</f>
        <v>MENOR</v>
      </c>
    </row>
    <row r="36" spans="1:16" ht="27.75" customHeight="1" x14ac:dyDescent="0.25">
      <c r="A36" s="279" t="s">
        <v>739</v>
      </c>
      <c r="B36" s="257" t="s">
        <v>177</v>
      </c>
      <c r="C36" s="49" t="s">
        <v>750</v>
      </c>
      <c r="D36" s="50" t="s">
        <v>717</v>
      </c>
      <c r="E36" s="50" t="s">
        <v>1085</v>
      </c>
      <c r="F36" s="110">
        <f>VLOOKUP(E36,ADMINISTRATIVAS!$B$13:$L$76,11,FALSE)</f>
        <v>20</v>
      </c>
      <c r="G36" s="71" t="s">
        <v>0</v>
      </c>
      <c r="H36" s="71" t="s">
        <v>0</v>
      </c>
      <c r="I36" s="73" t="s">
        <v>0</v>
      </c>
      <c r="J36" s="73" t="s">
        <v>0</v>
      </c>
      <c r="K36" s="76">
        <v>60</v>
      </c>
      <c r="L36" s="76" t="str">
        <f t="shared" si="9"/>
        <v>MENOR</v>
      </c>
      <c r="M36" s="84">
        <v>80</v>
      </c>
      <c r="N36" s="77" t="str">
        <f t="shared" si="10"/>
        <v>MENOR</v>
      </c>
      <c r="O36" s="85">
        <v>100</v>
      </c>
      <c r="P36" s="78" t="str">
        <f t="shared" si="11"/>
        <v>MENOR</v>
      </c>
    </row>
    <row r="37" spans="1:16" ht="30" x14ac:dyDescent="0.25">
      <c r="A37" s="279" t="s">
        <v>740</v>
      </c>
      <c r="B37" s="257" t="s">
        <v>177</v>
      </c>
      <c r="C37" s="49" t="s">
        <v>751</v>
      </c>
      <c r="D37" s="50" t="s">
        <v>717</v>
      </c>
      <c r="E37" s="50" t="s">
        <v>1089</v>
      </c>
      <c r="F37" s="110">
        <f>VLOOKUP(E37,ADMINISTRATIVAS!$B$13:$L$76,11,FALSE)</f>
        <v>20</v>
      </c>
      <c r="G37" s="71" t="s">
        <v>0</v>
      </c>
      <c r="H37" s="71" t="s">
        <v>0</v>
      </c>
      <c r="I37" s="73" t="s">
        <v>0</v>
      </c>
      <c r="J37" s="73" t="s">
        <v>0</v>
      </c>
      <c r="K37" s="76">
        <v>60</v>
      </c>
      <c r="L37" s="76" t="str">
        <f t="shared" si="9"/>
        <v>MENOR</v>
      </c>
      <c r="M37" s="84">
        <v>80</v>
      </c>
      <c r="N37" s="77" t="str">
        <f t="shared" si="10"/>
        <v>MENOR</v>
      </c>
      <c r="O37" s="85">
        <v>100</v>
      </c>
      <c r="P37" s="78" t="str">
        <f t="shared" si="11"/>
        <v>MENOR</v>
      </c>
    </row>
    <row r="38" spans="1:16" ht="27.75" customHeight="1" x14ac:dyDescent="0.25">
      <c r="A38" s="279" t="s">
        <v>741</v>
      </c>
      <c r="B38" s="257" t="s">
        <v>177</v>
      </c>
      <c r="C38" s="49" t="s">
        <v>761</v>
      </c>
      <c r="D38" s="49" t="s">
        <v>720</v>
      </c>
      <c r="E38" s="109" t="s">
        <v>945</v>
      </c>
      <c r="F38" s="110">
        <f>VLOOKUP(E38,TECNICAS!$A$13:$K$117,11)</f>
        <v>20</v>
      </c>
      <c r="G38" s="71" t="s">
        <v>0</v>
      </c>
      <c r="H38" s="71" t="s">
        <v>0</v>
      </c>
      <c r="I38" s="73" t="s">
        <v>0</v>
      </c>
      <c r="J38" s="73" t="s">
        <v>0</v>
      </c>
      <c r="K38" s="76">
        <v>60</v>
      </c>
      <c r="L38" s="76" t="str">
        <f t="shared" si="9"/>
        <v>MENOR</v>
      </c>
      <c r="M38" s="84">
        <v>80</v>
      </c>
      <c r="N38" s="77" t="str">
        <f t="shared" si="10"/>
        <v>MENOR</v>
      </c>
      <c r="O38" s="85">
        <v>100</v>
      </c>
      <c r="P38" s="78" t="str">
        <f t="shared" si="11"/>
        <v>MENOR</v>
      </c>
    </row>
    <row r="39" spans="1:16" ht="27.75" customHeight="1" x14ac:dyDescent="0.25">
      <c r="A39" s="279" t="s">
        <v>746</v>
      </c>
      <c r="B39" s="257" t="s">
        <v>177</v>
      </c>
      <c r="C39" s="49" t="s">
        <v>762</v>
      </c>
      <c r="D39" s="49" t="s">
        <v>720</v>
      </c>
      <c r="E39" s="96" t="s">
        <v>953</v>
      </c>
      <c r="F39" s="110">
        <f>VLOOKUP(E39,TECNICAS!$A$13:$K$117,11)</f>
        <v>20</v>
      </c>
      <c r="G39" s="71" t="s">
        <v>0</v>
      </c>
      <c r="H39" s="71" t="s">
        <v>0</v>
      </c>
      <c r="I39" s="73" t="s">
        <v>0</v>
      </c>
      <c r="J39" s="73" t="s">
        <v>0</v>
      </c>
      <c r="K39" s="76">
        <v>60</v>
      </c>
      <c r="L39" s="76" t="str">
        <f t="shared" si="9"/>
        <v>MENOR</v>
      </c>
      <c r="M39" s="84">
        <v>80</v>
      </c>
      <c r="N39" s="77" t="str">
        <f t="shared" si="10"/>
        <v>MENOR</v>
      </c>
      <c r="O39" s="85">
        <v>100</v>
      </c>
      <c r="P39" s="78" t="str">
        <f t="shared" si="11"/>
        <v>MENOR</v>
      </c>
    </row>
    <row r="40" spans="1:16" ht="27.75" customHeight="1" x14ac:dyDescent="0.25">
      <c r="A40" s="279" t="s">
        <v>747</v>
      </c>
      <c r="B40" s="257" t="s">
        <v>177</v>
      </c>
      <c r="C40" s="49" t="s">
        <v>763</v>
      </c>
      <c r="D40" s="49" t="s">
        <v>720</v>
      </c>
      <c r="E40" s="96" t="s">
        <v>1127</v>
      </c>
      <c r="F40" s="110">
        <f>VLOOKUP(E40,TECNICAS!$A$13:$K$117,11)</f>
        <v>20</v>
      </c>
      <c r="G40" s="71" t="s">
        <v>0</v>
      </c>
      <c r="H40" s="71" t="s">
        <v>0</v>
      </c>
      <c r="I40" s="73" t="s">
        <v>0</v>
      </c>
      <c r="J40" s="73" t="s">
        <v>0</v>
      </c>
      <c r="K40" s="76">
        <v>60</v>
      </c>
      <c r="L40" s="76" t="str">
        <f t="shared" si="9"/>
        <v>MENOR</v>
      </c>
      <c r="M40" s="84">
        <v>80</v>
      </c>
      <c r="N40" s="77" t="str">
        <f t="shared" si="10"/>
        <v>MENOR</v>
      </c>
      <c r="O40" s="85">
        <v>100</v>
      </c>
      <c r="P40" s="78" t="str">
        <f t="shared" si="11"/>
        <v>MENOR</v>
      </c>
    </row>
    <row r="41" spans="1:16" ht="27.75" customHeight="1" x14ac:dyDescent="0.25">
      <c r="A41" s="279" t="s">
        <v>748</v>
      </c>
      <c r="B41" s="257" t="s">
        <v>177</v>
      </c>
      <c r="C41" s="49" t="s">
        <v>764</v>
      </c>
      <c r="D41" s="49" t="s">
        <v>720</v>
      </c>
      <c r="E41" s="96" t="s">
        <v>980</v>
      </c>
      <c r="F41" s="110">
        <f>VLOOKUP(E41,TECNICAS!$A$13:$K$117,11)</f>
        <v>20</v>
      </c>
      <c r="G41" s="71" t="s">
        <v>0</v>
      </c>
      <c r="H41" s="71" t="s">
        <v>0</v>
      </c>
      <c r="I41" s="73" t="s">
        <v>0</v>
      </c>
      <c r="J41" s="73" t="s">
        <v>0</v>
      </c>
      <c r="K41" s="76">
        <v>60</v>
      </c>
      <c r="L41" s="76" t="str">
        <f t="shared" si="9"/>
        <v>MENOR</v>
      </c>
      <c r="M41" s="84">
        <v>80</v>
      </c>
      <c r="N41" s="77" t="str">
        <f t="shared" si="10"/>
        <v>MENOR</v>
      </c>
      <c r="O41" s="85">
        <v>100</v>
      </c>
      <c r="P41" s="78" t="str">
        <f t="shared" si="11"/>
        <v>MENOR</v>
      </c>
    </row>
    <row r="42" spans="1:16" ht="27.75" customHeight="1" x14ac:dyDescent="0.25">
      <c r="A42" s="279" t="s">
        <v>767</v>
      </c>
      <c r="B42" s="257" t="s">
        <v>177</v>
      </c>
      <c r="C42" s="49" t="s">
        <v>765</v>
      </c>
      <c r="D42" s="49" t="s">
        <v>720</v>
      </c>
      <c r="E42" s="96" t="s">
        <v>984</v>
      </c>
      <c r="F42" s="110">
        <f>VLOOKUP(E42,TECNICAS!$A$13:$K$117,11)</f>
        <v>20</v>
      </c>
      <c r="G42" s="71" t="s">
        <v>0</v>
      </c>
      <c r="H42" s="71" t="s">
        <v>0</v>
      </c>
      <c r="I42" s="73" t="s">
        <v>0</v>
      </c>
      <c r="J42" s="73" t="s">
        <v>0</v>
      </c>
      <c r="K42" s="76">
        <v>60</v>
      </c>
      <c r="L42" s="76" t="str">
        <f t="shared" si="9"/>
        <v>MENOR</v>
      </c>
      <c r="M42" s="84">
        <v>80</v>
      </c>
      <c r="N42" s="77" t="str">
        <f t="shared" si="10"/>
        <v>MENOR</v>
      </c>
      <c r="O42" s="85">
        <v>100</v>
      </c>
      <c r="P42" s="78" t="str">
        <f t="shared" si="11"/>
        <v>MENOR</v>
      </c>
    </row>
    <row r="43" spans="1:16" ht="27.75" customHeight="1" x14ac:dyDescent="0.25">
      <c r="A43" s="279" t="s">
        <v>768</v>
      </c>
      <c r="B43" s="257" t="s">
        <v>177</v>
      </c>
      <c r="C43" s="49" t="s">
        <v>766</v>
      </c>
      <c r="D43" s="49" t="s">
        <v>720</v>
      </c>
      <c r="E43" s="96" t="s">
        <v>971</v>
      </c>
      <c r="F43" s="110">
        <f>VLOOKUP(E43,TECNICAS!$A$13:$K$117,11)</f>
        <v>20</v>
      </c>
      <c r="G43" s="71" t="s">
        <v>0</v>
      </c>
      <c r="H43" s="71" t="s">
        <v>0</v>
      </c>
      <c r="I43" s="73" t="s">
        <v>0</v>
      </c>
      <c r="J43" s="73" t="s">
        <v>0</v>
      </c>
      <c r="K43" s="76">
        <v>60</v>
      </c>
      <c r="L43" s="76" t="str">
        <f t="shared" si="9"/>
        <v>MENOR</v>
      </c>
      <c r="M43" s="84">
        <v>80</v>
      </c>
      <c r="N43" s="77" t="str">
        <f t="shared" si="10"/>
        <v>MENOR</v>
      </c>
      <c r="O43" s="85">
        <v>100</v>
      </c>
      <c r="P43" s="78" t="str">
        <f t="shared" si="11"/>
        <v>MENOR</v>
      </c>
    </row>
    <row r="44" spans="1:16" ht="27.75" customHeight="1" x14ac:dyDescent="0.25">
      <c r="A44" s="279" t="s">
        <v>772</v>
      </c>
      <c r="B44" s="257" t="s">
        <v>177</v>
      </c>
      <c r="C44" s="49" t="s">
        <v>770</v>
      </c>
      <c r="D44" s="49" t="s">
        <v>720</v>
      </c>
      <c r="E44" s="96" t="s">
        <v>988</v>
      </c>
      <c r="F44" s="110">
        <f>VLOOKUP(E44,TECNICAS!$A$13:$K$117,11)</f>
        <v>20</v>
      </c>
      <c r="G44" s="71" t="s">
        <v>0</v>
      </c>
      <c r="H44" s="71" t="s">
        <v>0</v>
      </c>
      <c r="I44" s="73" t="s">
        <v>0</v>
      </c>
      <c r="J44" s="73" t="s">
        <v>0</v>
      </c>
      <c r="K44" s="76">
        <v>60</v>
      </c>
      <c r="L44" s="76" t="str">
        <f t="shared" si="9"/>
        <v>MENOR</v>
      </c>
      <c r="M44" s="84">
        <v>80</v>
      </c>
      <c r="N44" s="77" t="str">
        <f t="shared" si="10"/>
        <v>MENOR</v>
      </c>
      <c r="O44" s="85">
        <v>100</v>
      </c>
      <c r="P44" s="78" t="str">
        <f t="shared" si="11"/>
        <v>MENOR</v>
      </c>
    </row>
    <row r="45" spans="1:16" ht="27.75" customHeight="1" x14ac:dyDescent="0.25">
      <c r="A45" s="279" t="s">
        <v>773</v>
      </c>
      <c r="B45" s="257" t="s">
        <v>177</v>
      </c>
      <c r="C45" s="49" t="s">
        <v>771</v>
      </c>
      <c r="D45" s="49" t="s">
        <v>720</v>
      </c>
      <c r="E45" s="96" t="s">
        <v>973</v>
      </c>
      <c r="F45" s="110">
        <f>VLOOKUP(E45,TECNICAS!$A$13:$K$117,11)</f>
        <v>20</v>
      </c>
      <c r="G45" s="71" t="s">
        <v>0</v>
      </c>
      <c r="H45" s="71" t="s">
        <v>0</v>
      </c>
      <c r="I45" s="73" t="s">
        <v>0</v>
      </c>
      <c r="J45" s="73" t="s">
        <v>0</v>
      </c>
      <c r="K45" s="76">
        <v>60</v>
      </c>
      <c r="L45" s="76" t="str">
        <f t="shared" si="9"/>
        <v>MENOR</v>
      </c>
      <c r="M45" s="84">
        <v>80</v>
      </c>
      <c r="N45" s="77" t="str">
        <f t="shared" si="10"/>
        <v>MENOR</v>
      </c>
      <c r="O45" s="85">
        <v>100</v>
      </c>
      <c r="P45" s="78" t="str">
        <f t="shared" si="11"/>
        <v>MENOR</v>
      </c>
    </row>
    <row r="46" spans="1:16" ht="27.75" customHeight="1" x14ac:dyDescent="0.25">
      <c r="A46" s="279" t="s">
        <v>774</v>
      </c>
      <c r="B46" s="257" t="s">
        <v>177</v>
      </c>
      <c r="C46" s="49" t="s">
        <v>785</v>
      </c>
      <c r="D46" s="49" t="s">
        <v>720</v>
      </c>
      <c r="E46" s="96" t="s">
        <v>989</v>
      </c>
      <c r="F46" s="110">
        <f>VLOOKUP(E46,TECNICAS!$A$13:$K$117,11)</f>
        <v>20</v>
      </c>
      <c r="G46" s="71" t="s">
        <v>0</v>
      </c>
      <c r="H46" s="71" t="s">
        <v>0</v>
      </c>
      <c r="I46" s="73" t="s">
        <v>0</v>
      </c>
      <c r="J46" s="73" t="s">
        <v>0</v>
      </c>
      <c r="K46" s="76">
        <v>60</v>
      </c>
      <c r="L46" s="76" t="str">
        <f t="shared" si="9"/>
        <v>MENOR</v>
      </c>
      <c r="M46" s="84">
        <v>80</v>
      </c>
      <c r="N46" s="77" t="str">
        <f t="shared" si="10"/>
        <v>MENOR</v>
      </c>
      <c r="O46" s="85">
        <v>100</v>
      </c>
      <c r="P46" s="78" t="str">
        <f t="shared" si="11"/>
        <v>MENOR</v>
      </c>
    </row>
    <row r="47" spans="1:16" ht="27.75" customHeight="1" x14ac:dyDescent="0.25">
      <c r="A47" s="279" t="s">
        <v>775</v>
      </c>
      <c r="B47" s="257" t="s">
        <v>177</v>
      </c>
      <c r="C47" s="49" t="s">
        <v>784</v>
      </c>
      <c r="D47" s="49" t="s">
        <v>720</v>
      </c>
      <c r="E47" s="96" t="s">
        <v>990</v>
      </c>
      <c r="F47" s="110">
        <f>VLOOKUP(E47,TECNICAS!$A$13:$K$117,11)</f>
        <v>20</v>
      </c>
      <c r="G47" s="71" t="s">
        <v>0</v>
      </c>
      <c r="H47" s="71" t="s">
        <v>0</v>
      </c>
      <c r="I47" s="73" t="s">
        <v>0</v>
      </c>
      <c r="J47" s="73" t="s">
        <v>0</v>
      </c>
      <c r="K47" s="76">
        <v>60</v>
      </c>
      <c r="L47" s="76" t="str">
        <f t="shared" si="9"/>
        <v>MENOR</v>
      </c>
      <c r="M47" s="84">
        <v>80</v>
      </c>
      <c r="N47" s="77" t="str">
        <f t="shared" si="10"/>
        <v>MENOR</v>
      </c>
      <c r="O47" s="85">
        <v>100</v>
      </c>
      <c r="P47" s="78" t="str">
        <f t="shared" si="11"/>
        <v>MENOR</v>
      </c>
    </row>
    <row r="48" spans="1:16" ht="27.75" customHeight="1" x14ac:dyDescent="0.25">
      <c r="A48" s="279" t="s">
        <v>776</v>
      </c>
      <c r="B48" s="257" t="s">
        <v>177</v>
      </c>
      <c r="C48" s="49" t="s">
        <v>783</v>
      </c>
      <c r="D48" s="49" t="s">
        <v>720</v>
      </c>
      <c r="E48" s="96" t="s">
        <v>991</v>
      </c>
      <c r="F48" s="110">
        <f>VLOOKUP(E48,TECNICAS!$A$13:$K$117,11)</f>
        <v>20</v>
      </c>
      <c r="G48" s="71" t="s">
        <v>0</v>
      </c>
      <c r="H48" s="71" t="s">
        <v>0</v>
      </c>
      <c r="I48" s="73" t="s">
        <v>0</v>
      </c>
      <c r="J48" s="73" t="s">
        <v>0</v>
      </c>
      <c r="K48" s="76">
        <v>60</v>
      </c>
      <c r="L48" s="76" t="str">
        <f t="shared" si="9"/>
        <v>MENOR</v>
      </c>
      <c r="M48" s="84">
        <v>80</v>
      </c>
      <c r="N48" s="77" t="str">
        <f t="shared" si="10"/>
        <v>MENOR</v>
      </c>
      <c r="O48" s="85">
        <v>100</v>
      </c>
      <c r="P48" s="78" t="str">
        <f t="shared" si="11"/>
        <v>MENOR</v>
      </c>
    </row>
    <row r="49" spans="1:16" ht="30" x14ac:dyDescent="0.25">
      <c r="A49" s="279" t="s">
        <v>777</v>
      </c>
      <c r="B49" s="257" t="s">
        <v>177</v>
      </c>
      <c r="C49" s="49" t="s">
        <v>786</v>
      </c>
      <c r="D49" s="49" t="s">
        <v>720</v>
      </c>
      <c r="E49" s="96" t="s">
        <v>993</v>
      </c>
      <c r="F49" s="110">
        <f>VLOOKUP(E49,TECNICAS!$A$13:$K$117,11)</f>
        <v>20</v>
      </c>
      <c r="G49" s="71" t="s">
        <v>0</v>
      </c>
      <c r="H49" s="71" t="s">
        <v>0</v>
      </c>
      <c r="I49" s="73" t="s">
        <v>0</v>
      </c>
      <c r="J49" s="73" t="s">
        <v>0</v>
      </c>
      <c r="K49" s="76">
        <v>60</v>
      </c>
      <c r="L49" s="76" t="str">
        <f t="shared" si="9"/>
        <v>MENOR</v>
      </c>
      <c r="M49" s="84">
        <v>80</v>
      </c>
      <c r="N49" s="77" t="str">
        <f t="shared" si="10"/>
        <v>MENOR</v>
      </c>
      <c r="O49" s="85">
        <v>100</v>
      </c>
      <c r="P49" s="78" t="str">
        <f t="shared" si="11"/>
        <v>MENOR</v>
      </c>
    </row>
    <row r="50" spans="1:16" ht="30" x14ac:dyDescent="0.25">
      <c r="A50" s="279" t="s">
        <v>778</v>
      </c>
      <c r="B50" s="257" t="s">
        <v>177</v>
      </c>
      <c r="C50" s="49" t="s">
        <v>788</v>
      </c>
      <c r="D50" s="49" t="s">
        <v>720</v>
      </c>
      <c r="E50" s="96" t="s">
        <v>994</v>
      </c>
      <c r="F50" s="110">
        <f>VLOOKUP(E50,TECNICAS!$A$13:$K$117,11)</f>
        <v>20</v>
      </c>
      <c r="G50" s="71" t="s">
        <v>0</v>
      </c>
      <c r="H50" s="71" t="s">
        <v>0</v>
      </c>
      <c r="I50" s="73" t="s">
        <v>0</v>
      </c>
      <c r="J50" s="73" t="s">
        <v>0</v>
      </c>
      <c r="K50" s="76">
        <v>60</v>
      </c>
      <c r="L50" s="76" t="str">
        <f t="shared" si="9"/>
        <v>MENOR</v>
      </c>
      <c r="M50" s="84">
        <v>80</v>
      </c>
      <c r="N50" s="77" t="str">
        <f t="shared" si="10"/>
        <v>MENOR</v>
      </c>
      <c r="O50" s="85">
        <v>100</v>
      </c>
      <c r="P50" s="78" t="str">
        <f t="shared" si="11"/>
        <v>MENOR</v>
      </c>
    </row>
    <row r="51" spans="1:16" ht="30" x14ac:dyDescent="0.25">
      <c r="A51" s="279" t="s">
        <v>779</v>
      </c>
      <c r="B51" s="257" t="s">
        <v>177</v>
      </c>
      <c r="C51" s="49" t="s">
        <v>789</v>
      </c>
      <c r="D51" s="49" t="s">
        <v>720</v>
      </c>
      <c r="E51" s="96" t="s">
        <v>995</v>
      </c>
      <c r="F51" s="110">
        <f>VLOOKUP(E51,TECNICAS!$A$13:$K$117,11)</f>
        <v>20</v>
      </c>
      <c r="G51" s="71" t="s">
        <v>0</v>
      </c>
      <c r="H51" s="71" t="s">
        <v>0</v>
      </c>
      <c r="I51" s="73" t="s">
        <v>0</v>
      </c>
      <c r="J51" s="73" t="s">
        <v>0</v>
      </c>
      <c r="K51" s="76">
        <v>60</v>
      </c>
      <c r="L51" s="76" t="str">
        <f t="shared" si="9"/>
        <v>MENOR</v>
      </c>
      <c r="M51" s="84">
        <v>80</v>
      </c>
      <c r="N51" s="77" t="str">
        <f t="shared" si="10"/>
        <v>MENOR</v>
      </c>
      <c r="O51" s="85">
        <v>100</v>
      </c>
      <c r="P51" s="78" t="str">
        <f t="shared" si="11"/>
        <v>MENOR</v>
      </c>
    </row>
    <row r="52" spans="1:16" ht="27.75" customHeight="1" x14ac:dyDescent="0.25">
      <c r="A52" s="279" t="s">
        <v>780</v>
      </c>
      <c r="B52" s="257" t="s">
        <v>177</v>
      </c>
      <c r="C52" s="49" t="s">
        <v>794</v>
      </c>
      <c r="D52" s="49" t="s">
        <v>717</v>
      </c>
      <c r="E52" s="50" t="s">
        <v>1108</v>
      </c>
      <c r="F52" s="110">
        <f>VLOOKUP(E52,ADMINISTRATIVAS!$B$13:$L$76,11,FALSE)</f>
        <v>20</v>
      </c>
      <c r="G52" s="71" t="s">
        <v>0</v>
      </c>
      <c r="H52" s="71" t="s">
        <v>0</v>
      </c>
      <c r="I52" s="73" t="s">
        <v>0</v>
      </c>
      <c r="J52" s="73" t="s">
        <v>0</v>
      </c>
      <c r="K52" s="76">
        <v>60</v>
      </c>
      <c r="L52" s="76" t="str">
        <f t="shared" si="9"/>
        <v>MENOR</v>
      </c>
      <c r="M52" s="84">
        <v>80</v>
      </c>
      <c r="N52" s="77" t="str">
        <f t="shared" si="10"/>
        <v>MENOR</v>
      </c>
      <c r="O52" s="85">
        <v>100</v>
      </c>
      <c r="P52" s="78" t="str">
        <f t="shared" si="11"/>
        <v>MENOR</v>
      </c>
    </row>
    <row r="53" spans="1:16" ht="27.75" customHeight="1" x14ac:dyDescent="0.25">
      <c r="A53" s="279" t="s">
        <v>781</v>
      </c>
      <c r="B53" s="145" t="s">
        <v>200</v>
      </c>
      <c r="C53" s="94" t="s">
        <v>790</v>
      </c>
      <c r="D53" s="49" t="s">
        <v>717</v>
      </c>
      <c r="E53" s="50" t="s">
        <v>1109</v>
      </c>
      <c r="F53" s="110">
        <f>VLOOKUP(E53,ADMINISTRATIVAS!$B$13:$L$76,11,FALSE)</f>
        <v>20</v>
      </c>
      <c r="G53" s="71" t="s">
        <v>0</v>
      </c>
      <c r="H53" s="71" t="s">
        <v>0</v>
      </c>
      <c r="I53" s="73" t="s">
        <v>0</v>
      </c>
      <c r="J53" s="73" t="s">
        <v>0</v>
      </c>
      <c r="K53" s="76">
        <v>60</v>
      </c>
      <c r="L53" s="76" t="str">
        <f t="shared" si="9"/>
        <v>MENOR</v>
      </c>
      <c r="M53" s="84">
        <v>80</v>
      </c>
      <c r="N53" s="77" t="str">
        <f t="shared" si="10"/>
        <v>MENOR</v>
      </c>
      <c r="O53" s="85">
        <v>100</v>
      </c>
      <c r="P53" s="78" t="str">
        <f t="shared" si="11"/>
        <v>MENOR</v>
      </c>
    </row>
    <row r="54" spans="1:16" ht="27.75" customHeight="1" x14ac:dyDescent="0.25">
      <c r="A54" s="279" t="s">
        <v>782</v>
      </c>
      <c r="B54" s="145" t="s">
        <v>200</v>
      </c>
      <c r="C54" s="94" t="s">
        <v>791</v>
      </c>
      <c r="D54" s="49" t="s">
        <v>717</v>
      </c>
      <c r="E54" s="50" t="s">
        <v>1110</v>
      </c>
      <c r="F54" s="110">
        <f>VLOOKUP(E54,ADMINISTRATIVAS!$B$13:$L$76,11,FALSE)</f>
        <v>20</v>
      </c>
      <c r="G54" s="71" t="s">
        <v>0</v>
      </c>
      <c r="H54" s="71" t="s">
        <v>0</v>
      </c>
      <c r="I54" s="73" t="s">
        <v>0</v>
      </c>
      <c r="J54" s="73" t="s">
        <v>0</v>
      </c>
      <c r="K54" s="76">
        <v>60</v>
      </c>
      <c r="L54" s="76" t="str">
        <f t="shared" si="9"/>
        <v>MENOR</v>
      </c>
      <c r="M54" s="84">
        <v>80</v>
      </c>
      <c r="N54" s="77" t="str">
        <f t="shared" si="10"/>
        <v>MENOR</v>
      </c>
      <c r="O54" s="85">
        <v>100</v>
      </c>
      <c r="P54" s="78" t="str">
        <f t="shared" si="11"/>
        <v>MENOR</v>
      </c>
    </row>
    <row r="55" spans="1:16" ht="30" x14ac:dyDescent="0.25">
      <c r="A55" s="279" t="s">
        <v>796</v>
      </c>
      <c r="B55" s="257" t="s">
        <v>177</v>
      </c>
      <c r="C55" s="49" t="s">
        <v>760</v>
      </c>
      <c r="D55" s="50" t="s">
        <v>195</v>
      </c>
      <c r="E55" s="50" t="s">
        <v>229</v>
      </c>
      <c r="F55" s="110">
        <f>VLOOKUP(E55,PHVA!$B$15:$K$38,10,FALSE)</f>
        <v>0</v>
      </c>
      <c r="G55" s="71" t="s">
        <v>0</v>
      </c>
      <c r="H55" s="71" t="s">
        <v>0</v>
      </c>
      <c r="I55" s="73" t="s">
        <v>0</v>
      </c>
      <c r="J55" s="73" t="s">
        <v>0</v>
      </c>
      <c r="K55" s="76">
        <v>60</v>
      </c>
      <c r="L55" s="76" t="str">
        <f>IF($F55=K55,"CUMPLE",IF($F55&lt;K55,"MENOR","MAYOR"))</f>
        <v>MENOR</v>
      </c>
      <c r="M55" s="84">
        <v>80</v>
      </c>
      <c r="N55" s="77" t="str">
        <f>IF($F55=M55,"CUMPLE",IF($F55&lt;M55,"MENOR","MAYOR"))</f>
        <v>MENOR</v>
      </c>
      <c r="O55" s="85">
        <v>100</v>
      </c>
      <c r="P55" s="78" t="str">
        <f>IF($F55=O55,"CUMPLE",IF($F55&lt;O55,"MENOR","MAYOR"))</f>
        <v>MENOR</v>
      </c>
    </row>
    <row r="56" spans="1:16" ht="27.75" customHeight="1" x14ac:dyDescent="0.25">
      <c r="A56" s="282" t="s">
        <v>795</v>
      </c>
      <c r="B56" s="58"/>
      <c r="C56" s="52"/>
      <c r="D56" s="52"/>
      <c r="E56" s="53"/>
      <c r="F56" s="111">
        <f>SUM(F45:F55)</f>
        <v>200</v>
      </c>
      <c r="G56" s="58">
        <f>SUM(G45:G55)</f>
        <v>0</v>
      </c>
      <c r="H56" s="58"/>
      <c r="I56" s="58">
        <f>SUM(I45:I55)</f>
        <v>0</v>
      </c>
      <c r="J56" s="58"/>
      <c r="K56" s="58">
        <f>SUM(K45:K55)</f>
        <v>660</v>
      </c>
      <c r="L56" s="58" t="str">
        <f>IFERROR(VLOOKUP("MENOR",L35:L55,1,FALSE),"CUMPLE")</f>
        <v>MENOR</v>
      </c>
      <c r="M56" s="58">
        <f>SUM(M45:M55)</f>
        <v>880</v>
      </c>
      <c r="N56" s="58" t="str">
        <f>IFERROR(VLOOKUP("MENOR",N35:N55,1,FALSE),"CUMPLE")</f>
        <v>MENOR</v>
      </c>
      <c r="O56" s="58">
        <f>SUM(O45:O55)</f>
        <v>1100</v>
      </c>
      <c r="P56" s="58" t="str">
        <f>IFERROR(VLOOKUP("MENOR",P35:P55,1,FALSE),"CUMPLE")</f>
        <v>MENOR</v>
      </c>
    </row>
    <row r="57" spans="1:16" ht="27.75" customHeight="1" x14ac:dyDescent="0.25">
      <c r="A57" s="602" t="s">
        <v>797</v>
      </c>
      <c r="B57" s="603" t="s">
        <v>177</v>
      </c>
      <c r="C57" s="604" t="s">
        <v>802</v>
      </c>
      <c r="D57" s="50" t="s">
        <v>195</v>
      </c>
      <c r="E57" s="51" t="s">
        <v>262</v>
      </c>
      <c r="F57" s="110">
        <f>VLOOKUP(E57,PHVA!$B$15:$K$38,10,FALSE)</f>
        <v>0</v>
      </c>
      <c r="G57" s="71" t="s">
        <v>0</v>
      </c>
      <c r="H57" s="71" t="s">
        <v>0</v>
      </c>
      <c r="I57" s="73" t="s">
        <v>0</v>
      </c>
      <c r="J57" s="73" t="s">
        <v>0</v>
      </c>
      <c r="K57" s="76" t="s">
        <v>0</v>
      </c>
      <c r="L57" s="76" t="s">
        <v>0</v>
      </c>
      <c r="M57" s="84">
        <v>60</v>
      </c>
      <c r="N57" s="77" t="str">
        <f t="shared" ref="N57:N66" si="12">IF($F57=M57,"CUMPLE",IF($F57&lt;M57,"MENOR","MAYOR"))</f>
        <v>MENOR</v>
      </c>
      <c r="O57" s="85">
        <v>80</v>
      </c>
      <c r="P57" s="78" t="str">
        <f t="shared" ref="P57:P66" si="13">IF($F57=O57,"CUMPLE",IF($F57&lt;O57,"MENOR","MAYOR"))</f>
        <v>MENOR</v>
      </c>
    </row>
    <row r="58" spans="1:16" ht="27.75" customHeight="1" x14ac:dyDescent="0.25">
      <c r="A58" s="602"/>
      <c r="B58" s="603"/>
      <c r="C58" s="604"/>
      <c r="D58" s="50" t="s">
        <v>195</v>
      </c>
      <c r="E58" s="51" t="s">
        <v>266</v>
      </c>
      <c r="F58" s="110">
        <f>VLOOKUP(E58,PHVA!$B$15:$K$38,10,FALSE)</f>
        <v>0</v>
      </c>
      <c r="G58" s="71" t="s">
        <v>0</v>
      </c>
      <c r="H58" s="71" t="s">
        <v>0</v>
      </c>
      <c r="I58" s="73" t="s">
        <v>0</v>
      </c>
      <c r="J58" s="73" t="s">
        <v>0</v>
      </c>
      <c r="K58" s="76" t="s">
        <v>0</v>
      </c>
      <c r="L58" s="76" t="s">
        <v>0</v>
      </c>
      <c r="M58" s="84">
        <v>40</v>
      </c>
      <c r="N58" s="77" t="str">
        <f t="shared" si="12"/>
        <v>MENOR</v>
      </c>
      <c r="O58" s="85">
        <v>60</v>
      </c>
      <c r="P58" s="78" t="str">
        <f t="shared" si="13"/>
        <v>MENOR</v>
      </c>
    </row>
    <row r="59" spans="1:16" ht="27.75" customHeight="1" x14ac:dyDescent="0.25">
      <c r="A59" s="602"/>
      <c r="B59" s="603"/>
      <c r="C59" s="604"/>
      <c r="D59" s="50" t="s">
        <v>195</v>
      </c>
      <c r="E59" s="51" t="s">
        <v>270</v>
      </c>
      <c r="F59" s="110">
        <f>VLOOKUP(E59,PHVA!$B$15:$K$38,10,FALSE)</f>
        <v>0</v>
      </c>
      <c r="G59" s="71" t="s">
        <v>0</v>
      </c>
      <c r="H59" s="71" t="s">
        <v>0</v>
      </c>
      <c r="I59" s="73" t="s">
        <v>0</v>
      </c>
      <c r="J59" s="73" t="s">
        <v>0</v>
      </c>
      <c r="K59" s="76" t="s">
        <v>0</v>
      </c>
      <c r="L59" s="76" t="s">
        <v>0</v>
      </c>
      <c r="M59" s="84">
        <v>40</v>
      </c>
      <c r="N59" s="77" t="str">
        <f t="shared" si="12"/>
        <v>MENOR</v>
      </c>
      <c r="O59" s="85">
        <v>60</v>
      </c>
      <c r="P59" s="78" t="str">
        <f t="shared" si="13"/>
        <v>MENOR</v>
      </c>
    </row>
    <row r="60" spans="1:16" ht="27.75" customHeight="1" x14ac:dyDescent="0.25">
      <c r="A60" s="602"/>
      <c r="B60" s="603"/>
      <c r="C60" s="604"/>
      <c r="D60" s="50" t="s">
        <v>195</v>
      </c>
      <c r="E60" s="51" t="s">
        <v>274</v>
      </c>
      <c r="F60" s="110">
        <f>VLOOKUP(E60,PHVA!$B$15:$K$38,10,FALSE)</f>
        <v>0</v>
      </c>
      <c r="G60" s="71" t="s">
        <v>0</v>
      </c>
      <c r="H60" s="71" t="s">
        <v>0</v>
      </c>
      <c r="I60" s="73" t="s">
        <v>0</v>
      </c>
      <c r="J60" s="73" t="s">
        <v>0</v>
      </c>
      <c r="K60" s="76" t="s">
        <v>0</v>
      </c>
      <c r="L60" s="76" t="s">
        <v>0</v>
      </c>
      <c r="M60" s="84">
        <v>40</v>
      </c>
      <c r="N60" s="77" t="str">
        <f t="shared" si="12"/>
        <v>MENOR</v>
      </c>
      <c r="O60" s="85">
        <v>60</v>
      </c>
      <c r="P60" s="78" t="str">
        <f t="shared" si="13"/>
        <v>MENOR</v>
      </c>
    </row>
    <row r="61" spans="1:16" ht="27.75" customHeight="1" x14ac:dyDescent="0.25">
      <c r="A61" s="602"/>
      <c r="B61" s="603"/>
      <c r="C61" s="604"/>
      <c r="D61" s="50" t="s">
        <v>195</v>
      </c>
      <c r="E61" s="51" t="s">
        <v>279</v>
      </c>
      <c r="F61" s="110">
        <f>VLOOKUP(E61,PHVA!$B$15:$K$38,10,FALSE)</f>
        <v>0</v>
      </c>
      <c r="G61" s="71" t="s">
        <v>0</v>
      </c>
      <c r="H61" s="71" t="s">
        <v>0</v>
      </c>
      <c r="I61" s="73" t="s">
        <v>0</v>
      </c>
      <c r="J61" s="73" t="s">
        <v>0</v>
      </c>
      <c r="K61" s="76" t="s">
        <v>0</v>
      </c>
      <c r="L61" s="76" t="s">
        <v>0</v>
      </c>
      <c r="M61" s="84">
        <v>40</v>
      </c>
      <c r="N61" s="77" t="str">
        <f t="shared" si="12"/>
        <v>MENOR</v>
      </c>
      <c r="O61" s="85">
        <v>60</v>
      </c>
      <c r="P61" s="78" t="str">
        <f t="shared" si="13"/>
        <v>MENOR</v>
      </c>
    </row>
    <row r="62" spans="1:16" ht="120" x14ac:dyDescent="0.25">
      <c r="A62" s="283" t="s">
        <v>798</v>
      </c>
      <c r="B62" s="257" t="s">
        <v>177</v>
      </c>
      <c r="C62" s="49" t="s">
        <v>807</v>
      </c>
      <c r="D62" s="49" t="s">
        <v>717</v>
      </c>
      <c r="E62" s="51" t="s">
        <v>1111</v>
      </c>
      <c r="F62" s="110">
        <f>VLOOKUP(E62,ADMINISTRATIVAS!$B$13:$L$76,11,FALSE)</f>
        <v>0</v>
      </c>
      <c r="G62" s="71" t="s">
        <v>0</v>
      </c>
      <c r="H62" s="71" t="s">
        <v>0</v>
      </c>
      <c r="I62" s="73" t="s">
        <v>0</v>
      </c>
      <c r="J62" s="73" t="s">
        <v>0</v>
      </c>
      <c r="K62" s="76" t="s">
        <v>0</v>
      </c>
      <c r="L62" s="76" t="s">
        <v>0</v>
      </c>
      <c r="M62" s="84">
        <v>40</v>
      </c>
      <c r="N62" s="77" t="str">
        <f t="shared" si="12"/>
        <v>MENOR</v>
      </c>
      <c r="O62" s="85">
        <v>60</v>
      </c>
      <c r="P62" s="78" t="str">
        <f t="shared" si="13"/>
        <v>MENOR</v>
      </c>
    </row>
    <row r="63" spans="1:16" ht="60" x14ac:dyDescent="0.25">
      <c r="A63" s="283" t="s">
        <v>799</v>
      </c>
      <c r="B63" s="257" t="s">
        <v>177</v>
      </c>
      <c r="C63" s="49" t="s">
        <v>823</v>
      </c>
      <c r="D63" s="49" t="s">
        <v>720</v>
      </c>
      <c r="E63" s="96" t="s">
        <v>996</v>
      </c>
      <c r="F63" s="110">
        <f>VLOOKUP(E63,TECNICAS!$A$13:$K$117,11)</f>
        <v>20</v>
      </c>
      <c r="G63" s="71" t="s">
        <v>0</v>
      </c>
      <c r="H63" s="71" t="s">
        <v>0</v>
      </c>
      <c r="I63" s="73" t="s">
        <v>0</v>
      </c>
      <c r="J63" s="73" t="s">
        <v>0</v>
      </c>
      <c r="K63" s="76" t="s">
        <v>0</v>
      </c>
      <c r="L63" s="76" t="s">
        <v>0</v>
      </c>
      <c r="M63" s="84">
        <v>60</v>
      </c>
      <c r="N63" s="77" t="str">
        <f t="shared" si="12"/>
        <v>MENOR</v>
      </c>
      <c r="O63" s="85">
        <v>80</v>
      </c>
      <c r="P63" s="78" t="str">
        <f t="shared" si="13"/>
        <v>MENOR</v>
      </c>
    </row>
    <row r="64" spans="1:16" ht="45" x14ac:dyDescent="0.25">
      <c r="A64" s="283" t="s">
        <v>800</v>
      </c>
      <c r="B64" s="257" t="s">
        <v>177</v>
      </c>
      <c r="C64" s="49" t="s">
        <v>803</v>
      </c>
      <c r="D64" s="49" t="s">
        <v>720</v>
      </c>
      <c r="E64" s="96" t="s">
        <v>977</v>
      </c>
      <c r="F64" s="110">
        <f>VLOOKUP(E64,TECNICAS!$A$13:$K$117,11)</f>
        <v>20</v>
      </c>
      <c r="G64" s="71" t="s">
        <v>0</v>
      </c>
      <c r="H64" s="71" t="s">
        <v>0</v>
      </c>
      <c r="I64" s="73" t="s">
        <v>0</v>
      </c>
      <c r="J64" s="73" t="s">
        <v>0</v>
      </c>
      <c r="K64" s="76" t="s">
        <v>0</v>
      </c>
      <c r="L64" s="76" t="s">
        <v>0</v>
      </c>
      <c r="M64" s="84">
        <v>60</v>
      </c>
      <c r="N64" s="77" t="str">
        <f t="shared" si="12"/>
        <v>MENOR</v>
      </c>
      <c r="O64" s="85">
        <v>80</v>
      </c>
      <c r="P64" s="78" t="str">
        <f t="shared" si="13"/>
        <v>MENOR</v>
      </c>
    </row>
    <row r="65" spans="1:16" ht="27.75" customHeight="1" x14ac:dyDescent="0.25">
      <c r="A65" s="283" t="s">
        <v>801</v>
      </c>
      <c r="B65" s="257" t="s">
        <v>177</v>
      </c>
      <c r="C65" s="49" t="s">
        <v>804</v>
      </c>
      <c r="D65" s="49" t="s">
        <v>720</v>
      </c>
      <c r="E65" s="96" t="s">
        <v>985</v>
      </c>
      <c r="F65" s="110">
        <f>VLOOKUP(E65,TECNICAS!$A$13:$K$117,11)</f>
        <v>20</v>
      </c>
      <c r="G65" s="71" t="s">
        <v>0</v>
      </c>
      <c r="H65" s="71" t="s">
        <v>0</v>
      </c>
      <c r="I65" s="73" t="s">
        <v>0</v>
      </c>
      <c r="J65" s="73" t="s">
        <v>0</v>
      </c>
      <c r="K65" s="76" t="s">
        <v>0</v>
      </c>
      <c r="L65" s="76" t="s">
        <v>0</v>
      </c>
      <c r="M65" s="84">
        <v>60</v>
      </c>
      <c r="N65" s="77" t="str">
        <f t="shared" si="12"/>
        <v>MENOR</v>
      </c>
      <c r="O65" s="85">
        <v>80</v>
      </c>
      <c r="P65" s="78" t="str">
        <f t="shared" si="13"/>
        <v>MENOR</v>
      </c>
    </row>
    <row r="66" spans="1:16" ht="39.75" customHeight="1" x14ac:dyDescent="0.25">
      <c r="A66" s="283" t="s">
        <v>805</v>
      </c>
      <c r="B66" s="257" t="s">
        <v>177</v>
      </c>
      <c r="C66" s="49" t="s">
        <v>820</v>
      </c>
      <c r="D66" s="50" t="s">
        <v>195</v>
      </c>
      <c r="E66" s="51" t="s">
        <v>282</v>
      </c>
      <c r="F66" s="110">
        <f>VLOOKUP(E66,PHVA!$B$15:$K$38,10,FALSE)</f>
        <v>0</v>
      </c>
      <c r="G66" s="71" t="s">
        <v>0</v>
      </c>
      <c r="H66" s="71" t="s">
        <v>0</v>
      </c>
      <c r="I66" s="73" t="s">
        <v>0</v>
      </c>
      <c r="J66" s="73" t="s">
        <v>0</v>
      </c>
      <c r="K66" s="76" t="s">
        <v>0</v>
      </c>
      <c r="L66" s="76" t="s">
        <v>0</v>
      </c>
      <c r="M66" s="84">
        <v>60</v>
      </c>
      <c r="N66" s="77" t="str">
        <f t="shared" si="12"/>
        <v>MENOR</v>
      </c>
      <c r="O66" s="85">
        <v>80</v>
      </c>
      <c r="P66" s="78" t="str">
        <f t="shared" si="13"/>
        <v>MENOR</v>
      </c>
    </row>
    <row r="67" spans="1:16" ht="75" x14ac:dyDescent="0.25">
      <c r="A67" s="283" t="s">
        <v>806</v>
      </c>
      <c r="B67" s="257" t="s">
        <v>177</v>
      </c>
      <c r="C67" s="49" t="s">
        <v>822</v>
      </c>
      <c r="D67" s="49" t="s">
        <v>720</v>
      </c>
      <c r="E67" s="96" t="s">
        <v>997</v>
      </c>
      <c r="F67" s="110">
        <f>VLOOKUP(E67,TECNICAS!$A$13:$K$117,11)</f>
        <v>20</v>
      </c>
      <c r="G67" s="71" t="s">
        <v>0</v>
      </c>
      <c r="H67" s="71" t="s">
        <v>0</v>
      </c>
      <c r="I67" s="73" t="s">
        <v>0</v>
      </c>
      <c r="J67" s="73" t="s">
        <v>0</v>
      </c>
      <c r="K67" s="76" t="s">
        <v>0</v>
      </c>
      <c r="L67" s="76" t="s">
        <v>0</v>
      </c>
      <c r="M67" s="84">
        <v>60</v>
      </c>
      <c r="N67" s="77" t="str">
        <f t="shared" ref="N67:N73" si="14">IF($F67=M67,"CUMPLE",IF($F67&lt;M67,"MENOR","MAYOR"))</f>
        <v>MENOR</v>
      </c>
      <c r="O67" s="85">
        <v>80</v>
      </c>
      <c r="P67" s="78" t="str">
        <f t="shared" ref="P67:P73" si="15">IF($F67=O67,"CUMPLE",IF($F67&lt;O67,"MENOR","MAYOR"))</f>
        <v>MENOR</v>
      </c>
    </row>
    <row r="68" spans="1:16" ht="27.75" customHeight="1" x14ac:dyDescent="0.25">
      <c r="A68" s="283" t="s">
        <v>813</v>
      </c>
      <c r="B68" s="257" t="s">
        <v>177</v>
      </c>
      <c r="C68" s="51" t="s">
        <v>808</v>
      </c>
      <c r="D68" s="49" t="s">
        <v>720</v>
      </c>
      <c r="E68" s="96" t="s">
        <v>948</v>
      </c>
      <c r="F68" s="110">
        <f>VLOOKUP(E68,TECNICAS!$A$13:$K$117,11)</f>
        <v>0</v>
      </c>
      <c r="G68" s="71" t="s">
        <v>0</v>
      </c>
      <c r="H68" s="71" t="s">
        <v>0</v>
      </c>
      <c r="I68" s="73" t="s">
        <v>0</v>
      </c>
      <c r="J68" s="73" t="s">
        <v>0</v>
      </c>
      <c r="K68" s="76" t="s">
        <v>0</v>
      </c>
      <c r="L68" s="76" t="s">
        <v>0</v>
      </c>
      <c r="M68" s="84">
        <v>60</v>
      </c>
      <c r="N68" s="77" t="str">
        <f t="shared" si="14"/>
        <v>MENOR</v>
      </c>
      <c r="O68" s="85">
        <v>80</v>
      </c>
      <c r="P68" s="78" t="str">
        <f t="shared" si="15"/>
        <v>MENOR</v>
      </c>
    </row>
    <row r="69" spans="1:16" ht="27.75" customHeight="1" x14ac:dyDescent="0.25">
      <c r="A69" s="283" t="s">
        <v>814</v>
      </c>
      <c r="B69" s="257" t="s">
        <v>177</v>
      </c>
      <c r="C69" s="51" t="s">
        <v>809</v>
      </c>
      <c r="D69" s="49" t="s">
        <v>720</v>
      </c>
      <c r="E69" s="96" t="s">
        <v>998</v>
      </c>
      <c r="F69" s="110">
        <f>VLOOKUP(E69,TECNICAS!$A$13:$K$117,11)</f>
        <v>20</v>
      </c>
      <c r="G69" s="71" t="s">
        <v>0</v>
      </c>
      <c r="H69" s="71" t="s">
        <v>0</v>
      </c>
      <c r="I69" s="73" t="s">
        <v>0</v>
      </c>
      <c r="J69" s="73" t="s">
        <v>0</v>
      </c>
      <c r="K69" s="76" t="s">
        <v>0</v>
      </c>
      <c r="L69" s="76" t="s">
        <v>0</v>
      </c>
      <c r="M69" s="84">
        <v>60</v>
      </c>
      <c r="N69" s="77" t="str">
        <f t="shared" si="14"/>
        <v>MENOR</v>
      </c>
      <c r="O69" s="85">
        <v>80</v>
      </c>
      <c r="P69" s="78" t="str">
        <f t="shared" si="15"/>
        <v>MENOR</v>
      </c>
    </row>
    <row r="70" spans="1:16" ht="27.75" customHeight="1" x14ac:dyDescent="0.25">
      <c r="A70" s="283" t="s">
        <v>815</v>
      </c>
      <c r="B70" s="257" t="s">
        <v>177</v>
      </c>
      <c r="C70" s="51" t="s">
        <v>810</v>
      </c>
      <c r="D70" s="49" t="s">
        <v>720</v>
      </c>
      <c r="E70" s="96" t="s">
        <v>1008</v>
      </c>
      <c r="F70" s="110">
        <f>VLOOKUP(E70,TECNICAS!$A$13:$K$117,11)</f>
        <v>20</v>
      </c>
      <c r="G70" s="71" t="s">
        <v>0</v>
      </c>
      <c r="H70" s="71" t="s">
        <v>0</v>
      </c>
      <c r="I70" s="73" t="s">
        <v>0</v>
      </c>
      <c r="J70" s="73" t="s">
        <v>0</v>
      </c>
      <c r="K70" s="76" t="s">
        <v>0</v>
      </c>
      <c r="L70" s="76" t="s">
        <v>0</v>
      </c>
      <c r="M70" s="84">
        <v>60</v>
      </c>
      <c r="N70" s="77" t="str">
        <f t="shared" si="14"/>
        <v>MENOR</v>
      </c>
      <c r="O70" s="85">
        <v>80</v>
      </c>
      <c r="P70" s="78" t="str">
        <f t="shared" si="15"/>
        <v>MENOR</v>
      </c>
    </row>
    <row r="71" spans="1:16" ht="27.75" customHeight="1" x14ac:dyDescent="0.25">
      <c r="A71" s="283" t="s">
        <v>816</v>
      </c>
      <c r="B71" s="257" t="s">
        <v>177</v>
      </c>
      <c r="C71" s="51" t="s">
        <v>811</v>
      </c>
      <c r="D71" s="49" t="s">
        <v>720</v>
      </c>
      <c r="E71" s="96" t="s">
        <v>986</v>
      </c>
      <c r="F71" s="110">
        <f>VLOOKUP(E71,TECNICAS!$A$13:$K$117,11)</f>
        <v>20</v>
      </c>
      <c r="G71" s="71" t="s">
        <v>0</v>
      </c>
      <c r="H71" s="71" t="s">
        <v>0</v>
      </c>
      <c r="I71" s="73" t="s">
        <v>0</v>
      </c>
      <c r="J71" s="73" t="s">
        <v>0</v>
      </c>
      <c r="K71" s="76" t="s">
        <v>0</v>
      </c>
      <c r="L71" s="76" t="s">
        <v>0</v>
      </c>
      <c r="M71" s="84">
        <v>60</v>
      </c>
      <c r="N71" s="77" t="str">
        <f t="shared" si="14"/>
        <v>MENOR</v>
      </c>
      <c r="O71" s="85">
        <v>80</v>
      </c>
      <c r="P71" s="78" t="str">
        <f t="shared" si="15"/>
        <v>MENOR</v>
      </c>
    </row>
    <row r="72" spans="1:16" ht="27.75" customHeight="1" x14ac:dyDescent="0.25">
      <c r="A72" s="283" t="s">
        <v>817</v>
      </c>
      <c r="B72" s="257" t="s">
        <v>177</v>
      </c>
      <c r="C72" s="51" t="s">
        <v>895</v>
      </c>
      <c r="D72" s="49" t="s">
        <v>720</v>
      </c>
      <c r="E72" s="96" t="s">
        <v>987</v>
      </c>
      <c r="F72" s="110">
        <f>VLOOKUP(E72,TECNICAS!$A$13:$K$117,11)</f>
        <v>20</v>
      </c>
      <c r="G72" s="71" t="s">
        <v>0</v>
      </c>
      <c r="H72" s="71" t="s">
        <v>0</v>
      </c>
      <c r="I72" s="73" t="s">
        <v>0</v>
      </c>
      <c r="J72" s="73" t="s">
        <v>0</v>
      </c>
      <c r="K72" s="76" t="s">
        <v>0</v>
      </c>
      <c r="L72" s="76" t="s">
        <v>0</v>
      </c>
      <c r="M72" s="84">
        <v>60</v>
      </c>
      <c r="N72" s="77" t="str">
        <f t="shared" si="14"/>
        <v>MENOR</v>
      </c>
      <c r="O72" s="85">
        <v>80</v>
      </c>
      <c r="P72" s="78" t="str">
        <f t="shared" si="15"/>
        <v>MENOR</v>
      </c>
    </row>
    <row r="73" spans="1:16" ht="27.75" customHeight="1" x14ac:dyDescent="0.25">
      <c r="A73" s="283" t="s">
        <v>818</v>
      </c>
      <c r="B73" s="257" t="s">
        <v>177</v>
      </c>
      <c r="C73" s="51" t="s">
        <v>812</v>
      </c>
      <c r="D73" s="49" t="s">
        <v>717</v>
      </c>
      <c r="E73" s="51" t="s">
        <v>1102</v>
      </c>
      <c r="F73" s="110">
        <f>VLOOKUP(E73,ADMINISTRATIVAS!$B$13:$L$76,11,FALSE)</f>
        <v>20</v>
      </c>
      <c r="G73" s="71" t="s">
        <v>0</v>
      </c>
      <c r="H73" s="71" t="s">
        <v>0</v>
      </c>
      <c r="I73" s="73" t="s">
        <v>0</v>
      </c>
      <c r="J73" s="73" t="s">
        <v>0</v>
      </c>
      <c r="K73" s="76" t="s">
        <v>0</v>
      </c>
      <c r="L73" s="76" t="s">
        <v>0</v>
      </c>
      <c r="M73" s="84">
        <v>60</v>
      </c>
      <c r="N73" s="77" t="str">
        <f t="shared" si="14"/>
        <v>MENOR</v>
      </c>
      <c r="O73" s="85">
        <v>80</v>
      </c>
      <c r="P73" s="78" t="str">
        <f t="shared" si="15"/>
        <v>MENOR</v>
      </c>
    </row>
    <row r="74" spans="1:16" ht="27.75" customHeight="1" x14ac:dyDescent="0.25">
      <c r="A74" s="282" t="s">
        <v>819</v>
      </c>
      <c r="B74" s="58"/>
      <c r="C74" s="278"/>
      <c r="D74" s="278"/>
      <c r="E74" s="278"/>
      <c r="F74" s="111">
        <f>SUM(F63:F73)</f>
        <v>180</v>
      </c>
      <c r="G74" s="58">
        <f>SUM(G63:G73)</f>
        <v>0</v>
      </c>
      <c r="H74" s="58"/>
      <c r="I74" s="58">
        <f>SUM(I63:I73)</f>
        <v>0</v>
      </c>
      <c r="J74" s="58"/>
      <c r="K74" s="58">
        <f>SUM(K63:K73)</f>
        <v>0</v>
      </c>
      <c r="L74" s="58"/>
      <c r="M74" s="58">
        <f>SUM(M63:M73)</f>
        <v>660</v>
      </c>
      <c r="N74" s="58" t="str">
        <f>IFERROR(VLOOKUP("MENOR",N57:N73,1,FALSE),"CUMPLE")</f>
        <v>MENOR</v>
      </c>
      <c r="O74" s="58">
        <f>SUM(O63:O73)</f>
        <v>880</v>
      </c>
      <c r="P74" s="58" t="str">
        <f>IFERROR(VLOOKUP("MENOR",P57:P73,1,FALSE),"CUMPLE")</f>
        <v>MENOR</v>
      </c>
    </row>
    <row r="75" spans="1:16" ht="27.75" customHeight="1" thickBot="1" x14ac:dyDescent="0.3">
      <c r="A75" s="284" t="s">
        <v>824</v>
      </c>
      <c r="B75" s="285" t="s">
        <v>177</v>
      </c>
      <c r="C75" s="54" t="s">
        <v>108</v>
      </c>
      <c r="D75" s="55" t="s">
        <v>717</v>
      </c>
      <c r="E75" s="54" t="s">
        <v>1090</v>
      </c>
      <c r="F75" s="110">
        <f>VLOOKUP(E75,ADMINISTRATIVAS!$B$13:$L$76,11,FALSE)</f>
        <v>0</v>
      </c>
      <c r="G75" s="71" t="s">
        <v>0</v>
      </c>
      <c r="H75" s="71" t="s">
        <v>0</v>
      </c>
      <c r="I75" s="73" t="s">
        <v>0</v>
      </c>
      <c r="J75" s="73" t="s">
        <v>0</v>
      </c>
      <c r="K75" s="76" t="s">
        <v>0</v>
      </c>
      <c r="L75" s="76" t="s">
        <v>0</v>
      </c>
      <c r="M75" s="84" t="s">
        <v>0</v>
      </c>
      <c r="N75" s="84" t="s">
        <v>0</v>
      </c>
      <c r="O75" s="88">
        <v>60</v>
      </c>
      <c r="P75" s="78" t="str">
        <f>IF($F75=O75,"CUMPLE",IF($F75&lt;O75,"MENOR","MAYOR"))</f>
        <v>MENOR</v>
      </c>
    </row>
    <row r="76" spans="1:16" ht="27.75" customHeight="1" x14ac:dyDescent="0.25">
      <c r="A76" s="277" t="s">
        <v>906</v>
      </c>
      <c r="B76" s="278"/>
      <c r="C76" s="278"/>
      <c r="D76" s="278"/>
      <c r="E76" s="278"/>
      <c r="F76" s="111">
        <f>SUM(F65:F75)</f>
        <v>320</v>
      </c>
      <c r="G76" s="58"/>
      <c r="H76" s="58"/>
      <c r="I76" s="58"/>
      <c r="J76" s="58"/>
      <c r="K76" s="58"/>
      <c r="L76" s="58"/>
      <c r="M76" s="58"/>
      <c r="N76" s="58"/>
      <c r="O76" s="58">
        <f>SUM(O65:O75)</f>
        <v>1660</v>
      </c>
      <c r="P76" s="58" t="str">
        <f>IFERROR(VLOOKUP("MENOR",P75,1,FALSE),"CUMPLE")</f>
        <v>MENOR</v>
      </c>
    </row>
    <row r="77" spans="1:16" x14ac:dyDescent="0.25">
      <c r="F77" s="25"/>
      <c r="G77" s="25"/>
      <c r="I77" s="25"/>
      <c r="K77" s="25"/>
      <c r="M77" s="25"/>
      <c r="O77" s="25"/>
    </row>
  </sheetData>
  <mergeCells count="10">
    <mergeCell ref="A1:B9"/>
    <mergeCell ref="M1:P9"/>
    <mergeCell ref="C1:L4"/>
    <mergeCell ref="C5:L9"/>
    <mergeCell ref="A57:A61"/>
    <mergeCell ref="B57:B61"/>
    <mergeCell ref="C57:C61"/>
    <mergeCell ref="A15:A17"/>
    <mergeCell ref="C15:C17"/>
    <mergeCell ref="B15:B17"/>
  </mergeCells>
  <dataValidations count="1">
    <dataValidation type="list" allowBlank="1" showInputMessage="1" showErrorMessage="1" sqref="F18 F23:F24">
      <formula1>$U$1:$U$6</formula1>
    </dataValidation>
  </dataValidations>
  <pageMargins left="0.7" right="0.7" top="0.75" bottom="0.75" header="0.3" footer="0.3"/>
  <pageSetup paperSize="9" orientation="portrait" horizontalDpi="360" verticalDpi="360" r:id="rId1"/>
  <ignoredErrors>
    <ignoredError sqref="F56" 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1"/>
  <sheetViews>
    <sheetView showGridLines="0" zoomScale="70" zoomScaleNormal="70" workbookViewId="0">
      <selection activeCell="N18" sqref="N18"/>
    </sheetView>
  </sheetViews>
  <sheetFormatPr baseColWidth="10" defaultRowHeight="15" x14ac:dyDescent="0.25"/>
  <cols>
    <col min="1" max="1" width="13.7109375" bestFit="1" customWidth="1"/>
    <col min="2" max="2" width="19.140625" bestFit="1" customWidth="1"/>
    <col min="3" max="3" width="20.140625" customWidth="1"/>
    <col min="4" max="4" width="16.7109375" bestFit="1" customWidth="1"/>
    <col min="5" max="5" width="44.140625" customWidth="1"/>
    <col min="6" max="6" width="14.85546875" bestFit="1" customWidth="1"/>
    <col min="7" max="7" width="25.5703125" customWidth="1"/>
    <col min="8" max="8" width="18.42578125" hidden="1" customWidth="1"/>
    <col min="9" max="9" width="11.42578125" style="99"/>
    <col min="10" max="10" width="0" hidden="1" customWidth="1"/>
    <col min="12" max="12" width="17.5703125" bestFit="1" customWidth="1"/>
    <col min="13" max="13" width="32.140625" bestFit="1" customWidth="1"/>
  </cols>
  <sheetData>
    <row r="1" spans="1:13" ht="15" customHeight="1" x14ac:dyDescent="0.25">
      <c r="A1" s="501" t="s">
        <v>182</v>
      </c>
      <c r="B1" s="558"/>
      <c r="C1" s="561" t="s">
        <v>189</v>
      </c>
      <c r="D1" s="535"/>
      <c r="E1" s="535"/>
      <c r="F1" s="562"/>
      <c r="G1" s="606" t="s">
        <v>182</v>
      </c>
      <c r="J1">
        <v>0</v>
      </c>
    </row>
    <row r="2" spans="1:13" x14ac:dyDescent="0.25">
      <c r="A2" s="503"/>
      <c r="B2" s="559"/>
      <c r="C2" s="563"/>
      <c r="D2" s="537"/>
      <c r="E2" s="537"/>
      <c r="F2" s="564"/>
      <c r="G2" s="607"/>
      <c r="J2">
        <v>20</v>
      </c>
    </row>
    <row r="3" spans="1:13" x14ac:dyDescent="0.25">
      <c r="A3" s="503"/>
      <c r="B3" s="559"/>
      <c r="C3" s="563"/>
      <c r="D3" s="537"/>
      <c r="E3" s="537"/>
      <c r="F3" s="564"/>
      <c r="G3" s="607"/>
      <c r="J3">
        <v>40</v>
      </c>
    </row>
    <row r="4" spans="1:13" ht="15.75" thickBot="1" x14ac:dyDescent="0.3">
      <c r="A4" s="503"/>
      <c r="B4" s="559"/>
      <c r="C4" s="565"/>
      <c r="D4" s="566"/>
      <c r="E4" s="566"/>
      <c r="F4" s="567"/>
      <c r="G4" s="607"/>
      <c r="J4">
        <v>60</v>
      </c>
    </row>
    <row r="5" spans="1:13" x14ac:dyDescent="0.25">
      <c r="A5" s="503"/>
      <c r="B5" s="559"/>
      <c r="C5" s="588" t="str">
        <f>PORTADA!D10</f>
        <v>GOBERNACION DEL TOLIMA</v>
      </c>
      <c r="D5" s="589"/>
      <c r="E5" s="589"/>
      <c r="F5" s="590"/>
      <c r="G5" s="607"/>
      <c r="J5">
        <v>80</v>
      </c>
    </row>
    <row r="6" spans="1:13" x14ac:dyDescent="0.25">
      <c r="A6" s="503"/>
      <c r="B6" s="559"/>
      <c r="C6" s="591"/>
      <c r="D6" s="592"/>
      <c r="E6" s="592"/>
      <c r="F6" s="593"/>
      <c r="G6" s="607"/>
      <c r="J6">
        <v>100</v>
      </c>
    </row>
    <row r="7" spans="1:13" x14ac:dyDescent="0.25">
      <c r="A7" s="503"/>
      <c r="B7" s="559"/>
      <c r="C7" s="591"/>
      <c r="D7" s="592"/>
      <c r="E7" s="592"/>
      <c r="F7" s="593"/>
      <c r="G7" s="607"/>
      <c r="J7" s="5"/>
    </row>
    <row r="8" spans="1:13" x14ac:dyDescent="0.25">
      <c r="A8" s="503"/>
      <c r="B8" s="559"/>
      <c r="C8" s="591"/>
      <c r="D8" s="592"/>
      <c r="E8" s="592"/>
      <c r="F8" s="593"/>
      <c r="G8" s="607"/>
      <c r="J8" s="5"/>
    </row>
    <row r="9" spans="1:13" ht="15.75" thickBot="1" x14ac:dyDescent="0.3">
      <c r="A9" s="506"/>
      <c r="B9" s="560"/>
      <c r="C9" s="594"/>
      <c r="D9" s="595"/>
      <c r="E9" s="595"/>
      <c r="F9" s="596"/>
      <c r="G9" s="608"/>
    </row>
    <row r="11" spans="1:13" ht="15.75" thickBot="1" x14ac:dyDescent="0.3"/>
    <row r="12" spans="1:13" ht="30" x14ac:dyDescent="0.25">
      <c r="A12" s="308" t="s">
        <v>865</v>
      </c>
      <c r="B12" s="61" t="s">
        <v>873</v>
      </c>
      <c r="C12" s="61" t="s">
        <v>871</v>
      </c>
      <c r="D12" s="60" t="s">
        <v>196</v>
      </c>
      <c r="E12" s="60" t="s">
        <v>872</v>
      </c>
      <c r="F12" s="60" t="s">
        <v>715</v>
      </c>
      <c r="G12" s="62" t="s">
        <v>1065</v>
      </c>
      <c r="H12" s="59" t="s">
        <v>1235</v>
      </c>
      <c r="I12" s="242" t="s">
        <v>1236</v>
      </c>
    </row>
    <row r="13" spans="1:13" ht="165" x14ac:dyDescent="0.25">
      <c r="A13" s="295" t="s">
        <v>868</v>
      </c>
      <c r="B13" s="223" t="s">
        <v>881</v>
      </c>
      <c r="C13" s="220" t="s">
        <v>177</v>
      </c>
      <c r="D13" s="220" t="s">
        <v>244</v>
      </c>
      <c r="E13" s="302" t="s">
        <v>933</v>
      </c>
      <c r="F13" s="220" t="s">
        <v>177</v>
      </c>
      <c r="G13" s="296">
        <v>0</v>
      </c>
      <c r="H13" s="97" t="s">
        <v>868</v>
      </c>
      <c r="I13" s="99">
        <v>60</v>
      </c>
    </row>
    <row r="14" spans="1:13" ht="45" x14ac:dyDescent="0.25">
      <c r="A14" s="295" t="s">
        <v>868</v>
      </c>
      <c r="B14" s="220" t="s">
        <v>880</v>
      </c>
      <c r="C14" s="220" t="s">
        <v>177</v>
      </c>
      <c r="D14" s="220" t="s">
        <v>244</v>
      </c>
      <c r="E14" s="302" t="s">
        <v>932</v>
      </c>
      <c r="F14" s="220" t="s">
        <v>177</v>
      </c>
      <c r="G14" s="296">
        <v>0</v>
      </c>
      <c r="H14" s="97" t="s">
        <v>868</v>
      </c>
      <c r="I14" s="99">
        <v>60</v>
      </c>
      <c r="L14" s="240"/>
      <c r="M14" s="241"/>
    </row>
    <row r="15" spans="1:13" ht="45" x14ac:dyDescent="0.25">
      <c r="A15" s="295" t="s">
        <v>866</v>
      </c>
      <c r="B15" s="220" t="s">
        <v>874</v>
      </c>
      <c r="C15" s="220" t="s">
        <v>177</v>
      </c>
      <c r="D15" s="220" t="s">
        <v>244</v>
      </c>
      <c r="E15" s="302" t="s">
        <v>926</v>
      </c>
      <c r="F15" s="220" t="s">
        <v>177</v>
      </c>
      <c r="G15" s="296">
        <v>0</v>
      </c>
      <c r="H15" s="97" t="s">
        <v>866</v>
      </c>
      <c r="I15" s="99">
        <v>60</v>
      </c>
      <c r="L15" s="240"/>
      <c r="M15" s="241"/>
    </row>
    <row r="16" spans="1:13" ht="30" x14ac:dyDescent="0.25">
      <c r="A16" s="295" t="s">
        <v>866</v>
      </c>
      <c r="B16" s="220" t="s">
        <v>876</v>
      </c>
      <c r="C16" s="220" t="s">
        <v>177</v>
      </c>
      <c r="D16" s="220" t="s">
        <v>244</v>
      </c>
      <c r="E16" s="303" t="s">
        <v>928</v>
      </c>
      <c r="F16" s="220" t="s">
        <v>177</v>
      </c>
      <c r="G16" s="296">
        <v>0</v>
      </c>
      <c r="H16" s="97" t="s">
        <v>866</v>
      </c>
      <c r="I16" s="99">
        <v>60</v>
      </c>
      <c r="L16" s="240"/>
      <c r="M16" s="241"/>
    </row>
    <row r="17" spans="1:13" ht="180" x14ac:dyDescent="0.25">
      <c r="A17" s="295" t="s">
        <v>869</v>
      </c>
      <c r="B17" s="220" t="s">
        <v>883</v>
      </c>
      <c r="C17" s="220" t="s">
        <v>177</v>
      </c>
      <c r="D17" s="220" t="s">
        <v>244</v>
      </c>
      <c r="E17" s="302" t="s">
        <v>935</v>
      </c>
      <c r="F17" s="220" t="s">
        <v>177</v>
      </c>
      <c r="G17" s="296">
        <v>0</v>
      </c>
      <c r="H17" s="97" t="s">
        <v>869</v>
      </c>
      <c r="I17" s="99">
        <v>60</v>
      </c>
      <c r="L17" s="240"/>
      <c r="M17" s="241"/>
    </row>
    <row r="18" spans="1:13" ht="195" x14ac:dyDescent="0.25">
      <c r="A18" s="295" t="s">
        <v>870</v>
      </c>
      <c r="B18" s="223" t="s">
        <v>886</v>
      </c>
      <c r="C18" s="220" t="s">
        <v>177</v>
      </c>
      <c r="D18" s="220" t="s">
        <v>244</v>
      </c>
      <c r="E18" s="302" t="s">
        <v>938</v>
      </c>
      <c r="F18" s="220" t="s">
        <v>177</v>
      </c>
      <c r="G18" s="296">
        <v>0</v>
      </c>
      <c r="H18" s="97" t="s">
        <v>870</v>
      </c>
      <c r="I18" s="99">
        <v>60</v>
      </c>
      <c r="L18" s="240"/>
      <c r="M18" s="241"/>
    </row>
    <row r="19" spans="1:13" ht="30" x14ac:dyDescent="0.25">
      <c r="A19" s="295" t="s">
        <v>866</v>
      </c>
      <c r="B19" s="220" t="s">
        <v>877</v>
      </c>
      <c r="C19" s="220" t="s">
        <v>177</v>
      </c>
      <c r="D19" s="220" t="s">
        <v>244</v>
      </c>
      <c r="E19" s="302" t="s">
        <v>929</v>
      </c>
      <c r="F19" s="220" t="s">
        <v>177</v>
      </c>
      <c r="G19" s="296">
        <v>0</v>
      </c>
      <c r="H19" s="97" t="s">
        <v>866</v>
      </c>
      <c r="I19" s="99">
        <v>60</v>
      </c>
      <c r="L19" s="240"/>
      <c r="M19" s="241"/>
    </row>
    <row r="20" spans="1:13" x14ac:dyDescent="0.25">
      <c r="A20" s="295" t="s">
        <v>869</v>
      </c>
      <c r="B20" s="220" t="s">
        <v>884</v>
      </c>
      <c r="C20" s="220" t="s">
        <v>177</v>
      </c>
      <c r="D20" s="220" t="s">
        <v>244</v>
      </c>
      <c r="E20" s="302" t="s">
        <v>936</v>
      </c>
      <c r="F20" s="220" t="s">
        <v>177</v>
      </c>
      <c r="G20" s="296">
        <v>0</v>
      </c>
      <c r="H20" s="97" t="s">
        <v>869</v>
      </c>
      <c r="I20" s="99">
        <v>60</v>
      </c>
    </row>
    <row r="21" spans="1:13" ht="45" x14ac:dyDescent="0.25">
      <c r="A21" s="295" t="s">
        <v>866</v>
      </c>
      <c r="B21" s="220" t="s">
        <v>875</v>
      </c>
      <c r="C21" s="220" t="s">
        <v>177</v>
      </c>
      <c r="D21" s="220" t="s">
        <v>244</v>
      </c>
      <c r="E21" s="302" t="s">
        <v>927</v>
      </c>
      <c r="F21" s="220" t="s">
        <v>177</v>
      </c>
      <c r="G21" s="296">
        <v>0</v>
      </c>
      <c r="H21" s="97" t="s">
        <v>866</v>
      </c>
      <c r="I21" s="99">
        <v>60</v>
      </c>
    </row>
    <row r="22" spans="1:13" ht="30" x14ac:dyDescent="0.25">
      <c r="A22" s="295" t="s">
        <v>866</v>
      </c>
      <c r="B22" s="220" t="s">
        <v>878</v>
      </c>
      <c r="C22" s="220" t="s">
        <v>177</v>
      </c>
      <c r="D22" s="220" t="s">
        <v>244</v>
      </c>
      <c r="E22" s="302" t="s">
        <v>930</v>
      </c>
      <c r="F22" s="220" t="s">
        <v>177</v>
      </c>
      <c r="G22" s="296">
        <v>0</v>
      </c>
      <c r="H22" s="97" t="s">
        <v>866</v>
      </c>
      <c r="I22" s="99">
        <v>60</v>
      </c>
    </row>
    <row r="23" spans="1:13" ht="105" x14ac:dyDescent="0.25">
      <c r="A23" s="295" t="s">
        <v>870</v>
      </c>
      <c r="B23" s="220" t="s">
        <v>885</v>
      </c>
      <c r="C23" s="220" t="s">
        <v>177</v>
      </c>
      <c r="D23" s="220" t="s">
        <v>244</v>
      </c>
      <c r="E23" s="302" t="s">
        <v>937</v>
      </c>
      <c r="F23" s="220" t="s">
        <v>177</v>
      </c>
      <c r="G23" s="296">
        <v>0</v>
      </c>
      <c r="H23" s="97" t="s">
        <v>870</v>
      </c>
      <c r="I23" s="99">
        <v>60</v>
      </c>
    </row>
    <row r="24" spans="1:13" ht="30" x14ac:dyDescent="0.25">
      <c r="A24" s="295" t="s">
        <v>867</v>
      </c>
      <c r="B24" s="220" t="s">
        <v>879</v>
      </c>
      <c r="C24" s="220" t="s">
        <v>177</v>
      </c>
      <c r="D24" s="220" t="s">
        <v>244</v>
      </c>
      <c r="E24" s="303" t="s">
        <v>931</v>
      </c>
      <c r="F24" s="220" t="s">
        <v>177</v>
      </c>
      <c r="G24" s="296">
        <v>0</v>
      </c>
      <c r="H24" s="97" t="s">
        <v>867</v>
      </c>
      <c r="I24" s="99">
        <v>60</v>
      </c>
    </row>
    <row r="25" spans="1:13" ht="210" x14ac:dyDescent="0.25">
      <c r="A25" s="295" t="s">
        <v>868</v>
      </c>
      <c r="B25" s="223" t="s">
        <v>882</v>
      </c>
      <c r="C25" s="220" t="s">
        <v>177</v>
      </c>
      <c r="D25" s="220" t="s">
        <v>244</v>
      </c>
      <c r="E25" s="302" t="s">
        <v>934</v>
      </c>
      <c r="F25" s="220" t="s">
        <v>177</v>
      </c>
      <c r="G25" s="296">
        <v>0</v>
      </c>
      <c r="H25" s="97" t="s">
        <v>868</v>
      </c>
      <c r="I25" s="99">
        <v>60</v>
      </c>
    </row>
    <row r="26" spans="1:13" x14ac:dyDescent="0.25">
      <c r="A26" s="297" t="s">
        <v>866</v>
      </c>
      <c r="B26" s="253" t="s">
        <v>607</v>
      </c>
      <c r="C26" s="253" t="s">
        <v>19</v>
      </c>
      <c r="D26" s="298" t="s">
        <v>177</v>
      </c>
      <c r="E26" s="298" t="s">
        <v>177</v>
      </c>
      <c r="F26" s="298" t="s">
        <v>717</v>
      </c>
      <c r="G26" s="299">
        <f>VLOOKUP(C26,ADMINISTRATIVAS!$F$12:$L$76,7,FALSE)</f>
        <v>0</v>
      </c>
      <c r="H26" s="16" t="s">
        <v>866</v>
      </c>
      <c r="I26" s="99">
        <v>60</v>
      </c>
    </row>
    <row r="27" spans="1:13" x14ac:dyDescent="0.25">
      <c r="A27" s="297" t="s">
        <v>866</v>
      </c>
      <c r="B27" s="254" t="s">
        <v>685</v>
      </c>
      <c r="C27" s="253" t="s">
        <v>133</v>
      </c>
      <c r="D27" s="298" t="s">
        <v>177</v>
      </c>
      <c r="E27" s="298" t="s">
        <v>177</v>
      </c>
      <c r="F27" s="298" t="s">
        <v>717</v>
      </c>
      <c r="G27" s="299">
        <f>VLOOKUP(C27,ADMINISTRATIVAS!$F$12:$L$76,7,FALSE)</f>
        <v>20</v>
      </c>
      <c r="H27" s="16" t="s">
        <v>866</v>
      </c>
      <c r="I27" s="99">
        <v>60</v>
      </c>
    </row>
    <row r="28" spans="1:13" x14ac:dyDescent="0.25">
      <c r="A28" s="297" t="s">
        <v>866</v>
      </c>
      <c r="B28" s="254" t="s">
        <v>608</v>
      </c>
      <c r="C28" s="253" t="s">
        <v>133</v>
      </c>
      <c r="D28" s="298" t="s">
        <v>177</v>
      </c>
      <c r="E28" s="298" t="s">
        <v>177</v>
      </c>
      <c r="F28" s="298" t="s">
        <v>717</v>
      </c>
      <c r="G28" s="299">
        <f>VLOOKUP(C28,ADMINISTRATIVAS!$F$12:$L$76,7,FALSE)</f>
        <v>20</v>
      </c>
      <c r="H28" s="16" t="s">
        <v>866</v>
      </c>
      <c r="I28" s="99">
        <v>60</v>
      </c>
    </row>
    <row r="29" spans="1:13" x14ac:dyDescent="0.25">
      <c r="A29" s="297" t="s">
        <v>867</v>
      </c>
      <c r="B29" s="254" t="s">
        <v>686</v>
      </c>
      <c r="C29" s="253" t="s">
        <v>133</v>
      </c>
      <c r="D29" s="298" t="s">
        <v>177</v>
      </c>
      <c r="E29" s="298" t="s">
        <v>177</v>
      </c>
      <c r="F29" s="298" t="s">
        <v>717</v>
      </c>
      <c r="G29" s="299">
        <f>VLOOKUP(C29,ADMINISTRATIVAS!$F$12:$L$76,7,FALSE)</f>
        <v>20</v>
      </c>
      <c r="H29" s="16" t="s">
        <v>867</v>
      </c>
      <c r="I29" s="99">
        <v>60</v>
      </c>
    </row>
    <row r="30" spans="1:13" x14ac:dyDescent="0.25">
      <c r="A30" s="297" t="s">
        <v>867</v>
      </c>
      <c r="B30" s="254" t="s">
        <v>687</v>
      </c>
      <c r="C30" s="253" t="s">
        <v>133</v>
      </c>
      <c r="D30" s="298" t="s">
        <v>177</v>
      </c>
      <c r="E30" s="298" t="s">
        <v>177</v>
      </c>
      <c r="F30" s="298" t="s">
        <v>717</v>
      </c>
      <c r="G30" s="299">
        <f>VLOOKUP(C30,ADMINISTRATIVAS!$F$12:$L$76,7,FALSE)</f>
        <v>20</v>
      </c>
      <c r="H30" s="16" t="s">
        <v>867</v>
      </c>
      <c r="I30" s="99">
        <v>60</v>
      </c>
    </row>
    <row r="31" spans="1:13" x14ac:dyDescent="0.25">
      <c r="A31" s="297" t="s">
        <v>867</v>
      </c>
      <c r="B31" s="254" t="s">
        <v>688</v>
      </c>
      <c r="C31" s="253" t="s">
        <v>133</v>
      </c>
      <c r="D31" s="298" t="s">
        <v>177</v>
      </c>
      <c r="E31" s="298" t="s">
        <v>177</v>
      </c>
      <c r="F31" s="298" t="s">
        <v>717</v>
      </c>
      <c r="G31" s="299">
        <f>VLOOKUP(C31,ADMINISTRATIVAS!$F$12:$L$76,7,FALSE)</f>
        <v>20</v>
      </c>
      <c r="H31" s="16" t="s">
        <v>867</v>
      </c>
      <c r="I31" s="99">
        <v>60</v>
      </c>
    </row>
    <row r="32" spans="1:13" x14ac:dyDescent="0.25">
      <c r="A32" s="297" t="s">
        <v>867</v>
      </c>
      <c r="B32" s="254" t="s">
        <v>689</v>
      </c>
      <c r="C32" s="253" t="s">
        <v>133</v>
      </c>
      <c r="D32" s="298" t="s">
        <v>177</v>
      </c>
      <c r="E32" s="298" t="s">
        <v>177</v>
      </c>
      <c r="F32" s="298" t="s">
        <v>717</v>
      </c>
      <c r="G32" s="299">
        <f>VLOOKUP(C32,ADMINISTRATIVAS!$F$12:$L$76,7,FALSE)</f>
        <v>20</v>
      </c>
      <c r="H32" s="16" t="s">
        <v>867</v>
      </c>
      <c r="I32" s="99">
        <v>60</v>
      </c>
    </row>
    <row r="33" spans="1:9" x14ac:dyDescent="0.25">
      <c r="A33" s="297" t="s">
        <v>868</v>
      </c>
      <c r="B33" s="254" t="s">
        <v>663</v>
      </c>
      <c r="C33" s="253" t="s">
        <v>133</v>
      </c>
      <c r="D33" s="298" t="s">
        <v>177</v>
      </c>
      <c r="E33" s="298" t="s">
        <v>177</v>
      </c>
      <c r="F33" s="298" t="s">
        <v>717</v>
      </c>
      <c r="G33" s="299">
        <f>VLOOKUP(C33,ADMINISTRATIVAS!$F$12:$L$76,7,FALSE)</f>
        <v>20</v>
      </c>
      <c r="H33" s="16" t="s">
        <v>868</v>
      </c>
      <c r="I33" s="99">
        <v>60</v>
      </c>
    </row>
    <row r="34" spans="1:9" x14ac:dyDescent="0.25">
      <c r="A34" s="297" t="s">
        <v>869</v>
      </c>
      <c r="B34" s="254" t="s">
        <v>669</v>
      </c>
      <c r="C34" s="253" t="s">
        <v>133</v>
      </c>
      <c r="D34" s="298" t="s">
        <v>177</v>
      </c>
      <c r="E34" s="298" t="s">
        <v>177</v>
      </c>
      <c r="F34" s="298" t="s">
        <v>717</v>
      </c>
      <c r="G34" s="299">
        <f>VLOOKUP(C34,ADMINISTRATIVAS!$F$12:$L$76,7,FALSE)</f>
        <v>20</v>
      </c>
      <c r="H34" s="16" t="s">
        <v>869</v>
      </c>
      <c r="I34" s="99">
        <v>60</v>
      </c>
    </row>
    <row r="35" spans="1:9" x14ac:dyDescent="0.25">
      <c r="A35" s="297" t="s">
        <v>867</v>
      </c>
      <c r="B35" s="254" t="s">
        <v>691</v>
      </c>
      <c r="C35" s="253" t="s">
        <v>134</v>
      </c>
      <c r="D35" s="298" t="s">
        <v>177</v>
      </c>
      <c r="E35" s="298" t="s">
        <v>177</v>
      </c>
      <c r="F35" s="298" t="s">
        <v>717</v>
      </c>
      <c r="G35" s="299">
        <f>VLOOKUP(C35,ADMINISTRATIVAS!$F$12:$L$76,7,FALSE)</f>
        <v>20</v>
      </c>
      <c r="H35" s="16" t="s">
        <v>867</v>
      </c>
      <c r="I35" s="99">
        <v>60</v>
      </c>
    </row>
    <row r="36" spans="1:9" x14ac:dyDescent="0.25">
      <c r="A36" s="297" t="s">
        <v>867</v>
      </c>
      <c r="B36" s="254" t="s">
        <v>625</v>
      </c>
      <c r="C36" s="253" t="s">
        <v>134</v>
      </c>
      <c r="D36" s="298" t="s">
        <v>177</v>
      </c>
      <c r="E36" s="298" t="s">
        <v>177</v>
      </c>
      <c r="F36" s="298" t="s">
        <v>717</v>
      </c>
      <c r="G36" s="299">
        <f>VLOOKUP(C36,ADMINISTRATIVAS!$F$12:$L$76,7,FALSE)</f>
        <v>20</v>
      </c>
      <c r="H36" s="16" t="s">
        <v>867</v>
      </c>
      <c r="I36" s="99">
        <v>60</v>
      </c>
    </row>
    <row r="37" spans="1:9" x14ac:dyDescent="0.25">
      <c r="A37" s="297" t="s">
        <v>869</v>
      </c>
      <c r="B37" s="254" t="s">
        <v>690</v>
      </c>
      <c r="C37" s="253" t="s">
        <v>134</v>
      </c>
      <c r="D37" s="298" t="s">
        <v>177</v>
      </c>
      <c r="E37" s="298" t="s">
        <v>177</v>
      </c>
      <c r="F37" s="298" t="s">
        <v>717</v>
      </c>
      <c r="G37" s="299">
        <f>VLOOKUP(C37,ADMINISTRATIVAS!$F$12:$L$76,7,FALSE)</f>
        <v>20</v>
      </c>
      <c r="H37" s="16" t="s">
        <v>869</v>
      </c>
      <c r="I37" s="99">
        <v>60</v>
      </c>
    </row>
    <row r="38" spans="1:9" x14ac:dyDescent="0.25">
      <c r="A38" s="297" t="s">
        <v>869</v>
      </c>
      <c r="B38" s="253" t="s">
        <v>670</v>
      </c>
      <c r="C38" s="253" t="s">
        <v>135</v>
      </c>
      <c r="D38" s="298" t="s">
        <v>177</v>
      </c>
      <c r="E38" s="298" t="s">
        <v>177</v>
      </c>
      <c r="F38" s="298" t="s">
        <v>717</v>
      </c>
      <c r="G38" s="299">
        <f>VLOOKUP(C38,ADMINISTRATIVAS!$F$12:$L$76,7,FALSE)</f>
        <v>20</v>
      </c>
      <c r="H38" s="16" t="s">
        <v>869</v>
      </c>
      <c r="I38" s="99">
        <v>60</v>
      </c>
    </row>
    <row r="39" spans="1:9" x14ac:dyDescent="0.25">
      <c r="A39" s="297" t="s">
        <v>866</v>
      </c>
      <c r="B39" s="253" t="s">
        <v>613</v>
      </c>
      <c r="C39" s="253" t="s">
        <v>136</v>
      </c>
      <c r="D39" s="298" t="s">
        <v>177</v>
      </c>
      <c r="E39" s="298" t="s">
        <v>177</v>
      </c>
      <c r="F39" s="298" t="s">
        <v>717</v>
      </c>
      <c r="G39" s="299">
        <f>VLOOKUP(C39,ADMINISTRATIVAS!$F$12:$L$76,7,FALSE)</f>
        <v>20</v>
      </c>
      <c r="H39" s="16" t="s">
        <v>866</v>
      </c>
      <c r="I39" s="99">
        <v>60</v>
      </c>
    </row>
    <row r="40" spans="1:9" x14ac:dyDescent="0.25">
      <c r="A40" s="297" t="s">
        <v>867</v>
      </c>
      <c r="B40" s="254" t="s">
        <v>633</v>
      </c>
      <c r="C40" s="253" t="s">
        <v>137</v>
      </c>
      <c r="D40" s="298" t="s">
        <v>177</v>
      </c>
      <c r="E40" s="298" t="s">
        <v>177</v>
      </c>
      <c r="F40" s="298" t="s">
        <v>717</v>
      </c>
      <c r="G40" s="299">
        <f>VLOOKUP(C40,ADMINISTRATIVAS!$F$12:$L$76,7,FALSE)</f>
        <v>20</v>
      </c>
      <c r="H40" s="16" t="s">
        <v>867</v>
      </c>
      <c r="I40" s="99">
        <v>60</v>
      </c>
    </row>
    <row r="41" spans="1:9" x14ac:dyDescent="0.25">
      <c r="A41" s="297" t="s">
        <v>867</v>
      </c>
      <c r="B41" s="254" t="s">
        <v>621</v>
      </c>
      <c r="C41" s="254" t="s">
        <v>145</v>
      </c>
      <c r="D41" s="298" t="s">
        <v>177</v>
      </c>
      <c r="E41" s="298" t="s">
        <v>177</v>
      </c>
      <c r="F41" s="298" t="s">
        <v>717</v>
      </c>
      <c r="G41" s="299">
        <f>VLOOKUP(C41,ADMINISTRATIVAS!$F$12:$L$76,7,FALSE)</f>
        <v>0</v>
      </c>
      <c r="H41" s="16" t="s">
        <v>867</v>
      </c>
      <c r="I41" s="99">
        <v>60</v>
      </c>
    </row>
    <row r="42" spans="1:9" x14ac:dyDescent="0.25">
      <c r="A42" s="297" t="s">
        <v>867</v>
      </c>
      <c r="B42" s="254" t="s">
        <v>625</v>
      </c>
      <c r="C42" s="253" t="s">
        <v>62</v>
      </c>
      <c r="D42" s="298" t="s">
        <v>177</v>
      </c>
      <c r="E42" s="298" t="s">
        <v>177</v>
      </c>
      <c r="F42" s="298" t="s">
        <v>717</v>
      </c>
      <c r="G42" s="299">
        <f>VLOOKUP(C42,ADMINISTRATIVAS!$F$12:$L$76,7,FALSE)</f>
        <v>20</v>
      </c>
      <c r="H42" s="16" t="s">
        <v>867</v>
      </c>
      <c r="I42" s="99">
        <v>60</v>
      </c>
    </row>
    <row r="43" spans="1:9" x14ac:dyDescent="0.25">
      <c r="A43" s="297" t="s">
        <v>867</v>
      </c>
      <c r="B43" s="254" t="s">
        <v>647</v>
      </c>
      <c r="C43" s="253" t="s">
        <v>62</v>
      </c>
      <c r="D43" s="298" t="s">
        <v>177</v>
      </c>
      <c r="E43" s="298" t="s">
        <v>177</v>
      </c>
      <c r="F43" s="298" t="s">
        <v>717</v>
      </c>
      <c r="G43" s="299">
        <f>VLOOKUP(C43,ADMINISTRATIVAS!$F$12:$L$76,7,FALSE)</f>
        <v>20</v>
      </c>
      <c r="H43" s="16" t="s">
        <v>867</v>
      </c>
      <c r="I43" s="99">
        <v>60</v>
      </c>
    </row>
    <row r="44" spans="1:9" x14ac:dyDescent="0.25">
      <c r="A44" s="297" t="s">
        <v>867</v>
      </c>
      <c r="B44" s="253" t="s">
        <v>625</v>
      </c>
      <c r="C44" s="253" t="s">
        <v>63</v>
      </c>
      <c r="D44" s="298" t="s">
        <v>177</v>
      </c>
      <c r="E44" s="298" t="s">
        <v>177</v>
      </c>
      <c r="F44" s="298" t="s">
        <v>717</v>
      </c>
      <c r="G44" s="299">
        <f>VLOOKUP(C44,ADMINISTRATIVAS!$F$12:$L$76,7,FALSE)</f>
        <v>0</v>
      </c>
      <c r="H44" s="16" t="s">
        <v>867</v>
      </c>
      <c r="I44" s="99">
        <v>60</v>
      </c>
    </row>
    <row r="45" spans="1:9" x14ac:dyDescent="0.25">
      <c r="A45" s="297" t="s">
        <v>866</v>
      </c>
      <c r="B45" s="253" t="s">
        <v>608</v>
      </c>
      <c r="C45" s="254" t="s">
        <v>69</v>
      </c>
      <c r="D45" s="298" t="s">
        <v>177</v>
      </c>
      <c r="E45" s="298" t="s">
        <v>177</v>
      </c>
      <c r="F45" s="298" t="s">
        <v>717</v>
      </c>
      <c r="G45" s="299">
        <f>VLOOKUP(C45,ADMINISTRATIVAS!$F$12:$L$76,7,FALSE)</f>
        <v>20</v>
      </c>
      <c r="H45" s="16" t="s">
        <v>866</v>
      </c>
      <c r="I45" s="99">
        <v>60</v>
      </c>
    </row>
    <row r="46" spans="1:9" x14ac:dyDescent="0.25">
      <c r="A46" s="297" t="s">
        <v>867</v>
      </c>
      <c r="B46" s="254" t="s">
        <v>692</v>
      </c>
      <c r="C46" s="254" t="s">
        <v>70</v>
      </c>
      <c r="D46" s="298" t="s">
        <v>177</v>
      </c>
      <c r="E46" s="298" t="s">
        <v>177</v>
      </c>
      <c r="F46" s="298" t="s">
        <v>717</v>
      </c>
      <c r="G46" s="299">
        <f>VLOOKUP(C46,ADMINISTRATIVAS!$F$12:$L$76,7,FALSE)</f>
        <v>20</v>
      </c>
      <c r="H46" s="16" t="s">
        <v>867</v>
      </c>
      <c r="I46" s="99">
        <v>60</v>
      </c>
    </row>
    <row r="47" spans="1:9" x14ac:dyDescent="0.25">
      <c r="A47" s="297" t="s">
        <v>867</v>
      </c>
      <c r="B47" s="254" t="s">
        <v>686</v>
      </c>
      <c r="C47" s="254" t="s">
        <v>70</v>
      </c>
      <c r="D47" s="298" t="s">
        <v>177</v>
      </c>
      <c r="E47" s="298" t="s">
        <v>177</v>
      </c>
      <c r="F47" s="298" t="s">
        <v>717</v>
      </c>
      <c r="G47" s="299">
        <f>VLOOKUP(C47,ADMINISTRATIVAS!$F$12:$L$76,7,FALSE)</f>
        <v>20</v>
      </c>
      <c r="H47" s="16" t="s">
        <v>867</v>
      </c>
      <c r="I47" s="99">
        <v>60</v>
      </c>
    </row>
    <row r="48" spans="1:9" x14ac:dyDescent="0.25">
      <c r="A48" s="297" t="s">
        <v>867</v>
      </c>
      <c r="B48" s="254" t="s">
        <v>687</v>
      </c>
      <c r="C48" s="254" t="s">
        <v>70</v>
      </c>
      <c r="D48" s="298" t="s">
        <v>177</v>
      </c>
      <c r="E48" s="298" t="s">
        <v>177</v>
      </c>
      <c r="F48" s="298" t="s">
        <v>717</v>
      </c>
      <c r="G48" s="299">
        <f>VLOOKUP(C48,ADMINISTRATIVAS!$F$12:$L$76,7,FALSE)</f>
        <v>20</v>
      </c>
      <c r="H48" s="16" t="s">
        <v>867</v>
      </c>
      <c r="I48" s="99">
        <v>60</v>
      </c>
    </row>
    <row r="49" spans="1:9" x14ac:dyDescent="0.25">
      <c r="A49" s="297" t="s">
        <v>867</v>
      </c>
      <c r="B49" s="254" t="s">
        <v>688</v>
      </c>
      <c r="C49" s="254" t="s">
        <v>70</v>
      </c>
      <c r="D49" s="298" t="s">
        <v>177</v>
      </c>
      <c r="E49" s="298" t="s">
        <v>177</v>
      </c>
      <c r="F49" s="298" t="s">
        <v>717</v>
      </c>
      <c r="G49" s="299">
        <f>VLOOKUP(C49,ADMINISTRATIVAS!$F$12:$L$76,7,FALSE)</f>
        <v>20</v>
      </c>
      <c r="H49" s="16" t="s">
        <v>867</v>
      </c>
      <c r="I49" s="99">
        <v>60</v>
      </c>
    </row>
    <row r="50" spans="1:9" x14ac:dyDescent="0.25">
      <c r="A50" s="297" t="s">
        <v>867</v>
      </c>
      <c r="B50" s="254" t="s">
        <v>689</v>
      </c>
      <c r="C50" s="254" t="s">
        <v>70</v>
      </c>
      <c r="D50" s="298" t="s">
        <v>177</v>
      </c>
      <c r="E50" s="298" t="s">
        <v>177</v>
      </c>
      <c r="F50" s="298" t="s">
        <v>717</v>
      </c>
      <c r="G50" s="299">
        <f>VLOOKUP(C50,ADMINISTRATIVAS!$F$12:$L$76,7,FALSE)</f>
        <v>20</v>
      </c>
      <c r="H50" s="16" t="s">
        <v>867</v>
      </c>
      <c r="I50" s="99">
        <v>60</v>
      </c>
    </row>
    <row r="51" spans="1:9" x14ac:dyDescent="0.25">
      <c r="A51" s="297" t="s">
        <v>867</v>
      </c>
      <c r="B51" s="254" t="s">
        <v>625</v>
      </c>
      <c r="C51" s="253" t="s">
        <v>79</v>
      </c>
      <c r="D51" s="298" t="s">
        <v>177</v>
      </c>
      <c r="E51" s="298" t="s">
        <v>177</v>
      </c>
      <c r="F51" s="298" t="s">
        <v>717</v>
      </c>
      <c r="G51" s="299">
        <f>VLOOKUP(C51,ADMINISTRATIVAS!$F$12:$L$76,7,FALSE)</f>
        <v>0</v>
      </c>
      <c r="H51" s="16" t="s">
        <v>867</v>
      </c>
      <c r="I51" s="99">
        <v>60</v>
      </c>
    </row>
    <row r="52" spans="1:9" x14ac:dyDescent="0.25">
      <c r="A52" s="297" t="s">
        <v>867</v>
      </c>
      <c r="B52" s="254" t="s">
        <v>647</v>
      </c>
      <c r="C52" s="253" t="s">
        <v>79</v>
      </c>
      <c r="D52" s="298" t="s">
        <v>177</v>
      </c>
      <c r="E52" s="298" t="s">
        <v>177</v>
      </c>
      <c r="F52" s="298" t="s">
        <v>717</v>
      </c>
      <c r="G52" s="299">
        <f>VLOOKUP(C52,ADMINISTRATIVAS!$F$12:$L$76,7,FALSE)</f>
        <v>0</v>
      </c>
      <c r="H52" s="16" t="s">
        <v>867</v>
      </c>
      <c r="I52" s="99">
        <v>60</v>
      </c>
    </row>
    <row r="53" spans="1:9" x14ac:dyDescent="0.25">
      <c r="A53" s="297" t="s">
        <v>866</v>
      </c>
      <c r="B53" s="254" t="s">
        <v>694</v>
      </c>
      <c r="C53" s="253" t="s">
        <v>86</v>
      </c>
      <c r="D53" s="298" t="s">
        <v>177</v>
      </c>
      <c r="E53" s="298" t="s">
        <v>177</v>
      </c>
      <c r="F53" s="298" t="s">
        <v>717</v>
      </c>
      <c r="G53" s="299">
        <f>VLOOKUP(C53,ADMINISTRATIVAS!$F$12:$L$76,7,FALSE)</f>
        <v>20</v>
      </c>
      <c r="H53" s="16" t="s">
        <v>866</v>
      </c>
      <c r="I53" s="99">
        <v>60</v>
      </c>
    </row>
    <row r="54" spans="1:9" x14ac:dyDescent="0.25">
      <c r="A54" s="297" t="s">
        <v>866</v>
      </c>
      <c r="B54" s="254" t="s">
        <v>693</v>
      </c>
      <c r="C54" s="253" t="s">
        <v>86</v>
      </c>
      <c r="D54" s="298" t="s">
        <v>177</v>
      </c>
      <c r="E54" s="298" t="s">
        <v>177</v>
      </c>
      <c r="F54" s="298" t="s">
        <v>717</v>
      </c>
      <c r="G54" s="299">
        <f>VLOOKUP(C54,ADMINISTRATIVAS!$F$12:$L$76,7,FALSE)</f>
        <v>20</v>
      </c>
      <c r="H54" s="16" t="s">
        <v>866</v>
      </c>
      <c r="I54" s="99">
        <v>60</v>
      </c>
    </row>
    <row r="55" spans="1:9" x14ac:dyDescent="0.25">
      <c r="A55" s="297" t="s">
        <v>866</v>
      </c>
      <c r="B55" s="254" t="s">
        <v>684</v>
      </c>
      <c r="C55" s="253" t="s">
        <v>86</v>
      </c>
      <c r="D55" s="298" t="s">
        <v>177</v>
      </c>
      <c r="E55" s="298" t="s">
        <v>177</v>
      </c>
      <c r="F55" s="298" t="s">
        <v>717</v>
      </c>
      <c r="G55" s="299">
        <f>VLOOKUP(C55,ADMINISTRATIVAS!$F$12:$L$76,7,FALSE)</f>
        <v>20</v>
      </c>
      <c r="H55" s="16" t="s">
        <v>866</v>
      </c>
      <c r="I55" s="99">
        <v>60</v>
      </c>
    </row>
    <row r="56" spans="1:9" x14ac:dyDescent="0.25">
      <c r="A56" s="297" t="s">
        <v>866</v>
      </c>
      <c r="B56" s="254" t="s">
        <v>694</v>
      </c>
      <c r="C56" s="253" t="s">
        <v>87</v>
      </c>
      <c r="D56" s="298" t="s">
        <v>177</v>
      </c>
      <c r="E56" s="298" t="s">
        <v>177</v>
      </c>
      <c r="F56" s="298" t="s">
        <v>717</v>
      </c>
      <c r="G56" s="299">
        <f>VLOOKUP(C56,ADMINISTRATIVAS!$F$12:$L$76,7,FALSE)</f>
        <v>20</v>
      </c>
      <c r="H56" s="16" t="s">
        <v>866</v>
      </c>
      <c r="I56" s="99">
        <v>60</v>
      </c>
    </row>
    <row r="57" spans="1:9" x14ac:dyDescent="0.25">
      <c r="A57" s="297" t="s">
        <v>866</v>
      </c>
      <c r="B57" s="254" t="s">
        <v>693</v>
      </c>
      <c r="C57" s="253" t="s">
        <v>87</v>
      </c>
      <c r="D57" s="298" t="s">
        <v>177</v>
      </c>
      <c r="E57" s="298" t="s">
        <v>177</v>
      </c>
      <c r="F57" s="298" t="s">
        <v>717</v>
      </c>
      <c r="G57" s="299">
        <f>VLOOKUP(C57,ADMINISTRATIVAS!$F$12:$L$76,7,FALSE)</f>
        <v>20</v>
      </c>
      <c r="H57" s="16" t="s">
        <v>866</v>
      </c>
      <c r="I57" s="99">
        <v>60</v>
      </c>
    </row>
    <row r="58" spans="1:9" x14ac:dyDescent="0.25">
      <c r="A58" s="297" t="s">
        <v>867</v>
      </c>
      <c r="B58" s="253" t="s">
        <v>647</v>
      </c>
      <c r="C58" s="253" t="s">
        <v>89</v>
      </c>
      <c r="D58" s="298" t="s">
        <v>177</v>
      </c>
      <c r="E58" s="298" t="s">
        <v>177</v>
      </c>
      <c r="F58" s="298" t="s">
        <v>717</v>
      </c>
      <c r="G58" s="299">
        <f>VLOOKUP(C58,ADMINISTRATIVAS!$F$12:$L$76,7,FALSE)</f>
        <v>20</v>
      </c>
      <c r="H58" s="16" t="s">
        <v>867</v>
      </c>
      <c r="I58" s="99">
        <v>60</v>
      </c>
    </row>
    <row r="59" spans="1:9" x14ac:dyDescent="0.25">
      <c r="A59" s="297" t="s">
        <v>867</v>
      </c>
      <c r="B59" s="254" t="s">
        <v>625</v>
      </c>
      <c r="C59" s="253" t="s">
        <v>154</v>
      </c>
      <c r="D59" s="298" t="s">
        <v>177</v>
      </c>
      <c r="E59" s="298" t="s">
        <v>177</v>
      </c>
      <c r="F59" s="298" t="s">
        <v>717</v>
      </c>
      <c r="G59" s="299">
        <f>VLOOKUP(C59,ADMINISTRATIVAS!$F$12:$L$76,7,FALSE)</f>
        <v>40</v>
      </c>
      <c r="H59" s="16" t="s">
        <v>867</v>
      </c>
      <c r="I59" s="99">
        <v>60</v>
      </c>
    </row>
    <row r="60" spans="1:9" x14ac:dyDescent="0.25">
      <c r="A60" s="297" t="s">
        <v>867</v>
      </c>
      <c r="B60" s="254" t="s">
        <v>653</v>
      </c>
      <c r="C60" s="253" t="s">
        <v>154</v>
      </c>
      <c r="D60" s="298" t="s">
        <v>177</v>
      </c>
      <c r="E60" s="298" t="s">
        <v>177</v>
      </c>
      <c r="F60" s="298" t="s">
        <v>717</v>
      </c>
      <c r="G60" s="299">
        <f>VLOOKUP(C60,ADMINISTRATIVAS!$F$12:$L$76,7,FALSE)</f>
        <v>40</v>
      </c>
      <c r="H60" s="16" t="s">
        <v>867</v>
      </c>
      <c r="I60" s="99">
        <v>60</v>
      </c>
    </row>
    <row r="61" spans="1:9" x14ac:dyDescent="0.25">
      <c r="A61" s="297" t="s">
        <v>867</v>
      </c>
      <c r="B61" s="254" t="s">
        <v>839</v>
      </c>
      <c r="C61" s="253" t="s">
        <v>155</v>
      </c>
      <c r="D61" s="298" t="s">
        <v>177</v>
      </c>
      <c r="E61" s="298" t="s">
        <v>177</v>
      </c>
      <c r="F61" s="298" t="s">
        <v>717</v>
      </c>
      <c r="G61" s="299">
        <f>VLOOKUP(C61,ADMINISTRATIVAS!$F$12:$L$76,7,FALSE)</f>
        <v>20</v>
      </c>
      <c r="H61" s="16" t="s">
        <v>867</v>
      </c>
      <c r="I61" s="99">
        <v>60</v>
      </c>
    </row>
    <row r="62" spans="1:9" x14ac:dyDescent="0.25">
      <c r="A62" s="297" t="s">
        <v>867</v>
      </c>
      <c r="B62" s="254" t="s">
        <v>840</v>
      </c>
      <c r="C62" s="253" t="s">
        <v>155</v>
      </c>
      <c r="D62" s="298" t="s">
        <v>177</v>
      </c>
      <c r="E62" s="298" t="s">
        <v>177</v>
      </c>
      <c r="F62" s="298" t="s">
        <v>717</v>
      </c>
      <c r="G62" s="299">
        <f>VLOOKUP(C62,ADMINISTRATIVAS!$F$12:$L$76,7,FALSE)</f>
        <v>20</v>
      </c>
      <c r="H62" s="16" t="s">
        <v>867</v>
      </c>
      <c r="I62" s="99">
        <v>60</v>
      </c>
    </row>
    <row r="63" spans="1:9" x14ac:dyDescent="0.25">
      <c r="A63" s="297" t="s">
        <v>867</v>
      </c>
      <c r="B63" s="254" t="s">
        <v>837</v>
      </c>
      <c r="C63" s="253" t="s">
        <v>155</v>
      </c>
      <c r="D63" s="298" t="s">
        <v>177</v>
      </c>
      <c r="E63" s="298" t="s">
        <v>177</v>
      </c>
      <c r="F63" s="298" t="s">
        <v>717</v>
      </c>
      <c r="G63" s="299">
        <f>VLOOKUP(C63,ADMINISTRATIVAS!$F$12:$L$76,7,FALSE)</f>
        <v>20</v>
      </c>
      <c r="H63" s="16" t="s">
        <v>867</v>
      </c>
      <c r="I63" s="99">
        <v>60</v>
      </c>
    </row>
    <row r="64" spans="1:9" x14ac:dyDescent="0.25">
      <c r="A64" s="297" t="s">
        <v>867</v>
      </c>
      <c r="B64" s="254" t="s">
        <v>625</v>
      </c>
      <c r="C64" s="253" t="s">
        <v>155</v>
      </c>
      <c r="D64" s="298" t="s">
        <v>177</v>
      </c>
      <c r="E64" s="298" t="s">
        <v>177</v>
      </c>
      <c r="F64" s="298" t="s">
        <v>717</v>
      </c>
      <c r="G64" s="299">
        <f>VLOOKUP(C64,ADMINISTRATIVAS!$F$12:$L$76,7,FALSE)</f>
        <v>20</v>
      </c>
      <c r="H64" s="16" t="s">
        <v>867</v>
      </c>
      <c r="I64" s="99">
        <v>60</v>
      </c>
    </row>
    <row r="65" spans="1:9" x14ac:dyDescent="0.25">
      <c r="A65" s="297" t="s">
        <v>867</v>
      </c>
      <c r="B65" s="254" t="s">
        <v>838</v>
      </c>
      <c r="C65" s="253" t="s">
        <v>155</v>
      </c>
      <c r="D65" s="298" t="s">
        <v>177</v>
      </c>
      <c r="E65" s="298" t="s">
        <v>177</v>
      </c>
      <c r="F65" s="298" t="s">
        <v>717</v>
      </c>
      <c r="G65" s="299">
        <f>VLOOKUP(C65,ADMINISTRATIVAS!$F$12:$L$76,7,FALSE)</f>
        <v>20</v>
      </c>
      <c r="H65" s="16" t="s">
        <v>867</v>
      </c>
      <c r="I65" s="99">
        <v>60</v>
      </c>
    </row>
    <row r="66" spans="1:9" x14ac:dyDescent="0.25">
      <c r="A66" s="297" t="s">
        <v>867</v>
      </c>
      <c r="B66" s="254" t="s">
        <v>653</v>
      </c>
      <c r="C66" s="253" t="s">
        <v>155</v>
      </c>
      <c r="D66" s="298" t="s">
        <v>177</v>
      </c>
      <c r="E66" s="298" t="s">
        <v>177</v>
      </c>
      <c r="F66" s="298" t="s">
        <v>717</v>
      </c>
      <c r="G66" s="299">
        <f>VLOOKUP(C66,ADMINISTRATIVAS!$F$12:$L$76,7,FALSE)</f>
        <v>20</v>
      </c>
      <c r="H66" s="16" t="s">
        <v>867</v>
      </c>
      <c r="I66" s="99">
        <v>60</v>
      </c>
    </row>
    <row r="67" spans="1:9" x14ac:dyDescent="0.25">
      <c r="A67" s="297" t="s">
        <v>867</v>
      </c>
      <c r="B67" s="254" t="s">
        <v>837</v>
      </c>
      <c r="C67" s="253" t="s">
        <v>162</v>
      </c>
      <c r="D67" s="298" t="s">
        <v>177</v>
      </c>
      <c r="E67" s="298" t="s">
        <v>177</v>
      </c>
      <c r="F67" s="298" t="s">
        <v>717</v>
      </c>
      <c r="G67" s="299">
        <f>VLOOKUP(C67,ADMINISTRATIVAS!$F$12:$L$76,7,FALSE)</f>
        <v>20</v>
      </c>
      <c r="H67" s="16" t="s">
        <v>867</v>
      </c>
      <c r="I67" s="99">
        <v>60</v>
      </c>
    </row>
    <row r="68" spans="1:9" x14ac:dyDescent="0.25">
      <c r="A68" s="297" t="s">
        <v>867</v>
      </c>
      <c r="B68" s="254" t="s">
        <v>838</v>
      </c>
      <c r="C68" s="253" t="s">
        <v>162</v>
      </c>
      <c r="D68" s="298" t="s">
        <v>177</v>
      </c>
      <c r="E68" s="298" t="s">
        <v>177</v>
      </c>
      <c r="F68" s="298" t="s">
        <v>717</v>
      </c>
      <c r="G68" s="299">
        <f>VLOOKUP(C68,ADMINISTRATIVAS!$F$12:$L$76,7,FALSE)</f>
        <v>20</v>
      </c>
      <c r="H68" s="16" t="s">
        <v>867</v>
      </c>
      <c r="I68" s="99">
        <v>60</v>
      </c>
    </row>
    <row r="69" spans="1:9" x14ac:dyDescent="0.25">
      <c r="A69" s="297" t="s">
        <v>867</v>
      </c>
      <c r="B69" s="254" t="s">
        <v>653</v>
      </c>
      <c r="C69" s="253" t="s">
        <v>162</v>
      </c>
      <c r="D69" s="298" t="s">
        <v>177</v>
      </c>
      <c r="E69" s="298" t="s">
        <v>177</v>
      </c>
      <c r="F69" s="298" t="s">
        <v>717</v>
      </c>
      <c r="G69" s="299">
        <f>VLOOKUP(C69,ADMINISTRATIVAS!$F$12:$L$76,7,FALSE)</f>
        <v>20</v>
      </c>
      <c r="H69" s="16" t="s">
        <v>867</v>
      </c>
      <c r="I69" s="99">
        <v>60</v>
      </c>
    </row>
    <row r="70" spans="1:9" x14ac:dyDescent="0.25">
      <c r="A70" s="297" t="s">
        <v>867</v>
      </c>
      <c r="B70" s="254" t="s">
        <v>837</v>
      </c>
      <c r="C70" s="253" t="s">
        <v>163</v>
      </c>
      <c r="D70" s="298" t="s">
        <v>177</v>
      </c>
      <c r="E70" s="298" t="s">
        <v>177</v>
      </c>
      <c r="F70" s="298" t="s">
        <v>717</v>
      </c>
      <c r="G70" s="299">
        <f>VLOOKUP(C70,ADMINISTRATIVAS!$F$12:$L$76,7,FALSE)</f>
        <v>20</v>
      </c>
      <c r="H70" s="16" t="s">
        <v>867</v>
      </c>
      <c r="I70" s="99">
        <v>60</v>
      </c>
    </row>
    <row r="71" spans="1:9" x14ac:dyDescent="0.25">
      <c r="A71" s="297" t="s">
        <v>867</v>
      </c>
      <c r="B71" s="254" t="s">
        <v>838</v>
      </c>
      <c r="C71" s="253" t="s">
        <v>163</v>
      </c>
      <c r="D71" s="298" t="s">
        <v>177</v>
      </c>
      <c r="E71" s="298" t="s">
        <v>177</v>
      </c>
      <c r="F71" s="298" t="s">
        <v>717</v>
      </c>
      <c r="G71" s="299">
        <f>VLOOKUP(C71,ADMINISTRATIVAS!$F$12:$L$76,7,FALSE)</f>
        <v>20</v>
      </c>
      <c r="H71" s="16" t="s">
        <v>867</v>
      </c>
      <c r="I71" s="99">
        <v>60</v>
      </c>
    </row>
    <row r="72" spans="1:9" x14ac:dyDescent="0.25">
      <c r="A72" s="297" t="s">
        <v>867</v>
      </c>
      <c r="B72" s="254" t="s">
        <v>837</v>
      </c>
      <c r="C72" s="253" t="s">
        <v>164</v>
      </c>
      <c r="D72" s="298" t="s">
        <v>177</v>
      </c>
      <c r="E72" s="298" t="s">
        <v>177</v>
      </c>
      <c r="F72" s="298" t="s">
        <v>717</v>
      </c>
      <c r="G72" s="299">
        <f>VLOOKUP(C72,ADMINISTRATIVAS!$F$12:$L$76,7,FALSE)</f>
        <v>20</v>
      </c>
      <c r="H72" s="16" t="s">
        <v>867</v>
      </c>
      <c r="I72" s="99">
        <v>60</v>
      </c>
    </row>
    <row r="73" spans="1:9" x14ac:dyDescent="0.25">
      <c r="A73" s="297" t="s">
        <v>867</v>
      </c>
      <c r="B73" s="254" t="s">
        <v>653</v>
      </c>
      <c r="C73" s="253" t="s">
        <v>164</v>
      </c>
      <c r="D73" s="298" t="s">
        <v>177</v>
      </c>
      <c r="E73" s="298" t="s">
        <v>177</v>
      </c>
      <c r="F73" s="298" t="s">
        <v>717</v>
      </c>
      <c r="G73" s="299">
        <f>VLOOKUP(C73,ADMINISTRATIVAS!$F$12:$L$76,7,FALSE)</f>
        <v>20</v>
      </c>
      <c r="H73" s="16" t="s">
        <v>867</v>
      </c>
      <c r="I73" s="99">
        <v>60</v>
      </c>
    </row>
    <row r="74" spans="1:9" x14ac:dyDescent="0.25">
      <c r="A74" s="297" t="s">
        <v>867</v>
      </c>
      <c r="B74" s="253" t="s">
        <v>625</v>
      </c>
      <c r="C74" s="252" t="s">
        <v>301</v>
      </c>
      <c r="D74" s="298" t="s">
        <v>177</v>
      </c>
      <c r="E74" s="298" t="s">
        <v>177</v>
      </c>
      <c r="F74" s="298" t="s">
        <v>887</v>
      </c>
      <c r="G74" s="299">
        <f>VLOOKUP(C74,TECNICAS!$E$12:$K$117,7,FALSE)</f>
        <v>20</v>
      </c>
      <c r="H74" s="16" t="s">
        <v>867</v>
      </c>
      <c r="I74" s="99">
        <v>60</v>
      </c>
    </row>
    <row r="75" spans="1:9" x14ac:dyDescent="0.25">
      <c r="A75" s="297" t="s">
        <v>867</v>
      </c>
      <c r="B75" s="254" t="s">
        <v>691</v>
      </c>
      <c r="C75" s="252" t="s">
        <v>302</v>
      </c>
      <c r="D75" s="298" t="s">
        <v>177</v>
      </c>
      <c r="E75" s="298" t="s">
        <v>177</v>
      </c>
      <c r="F75" s="298" t="s">
        <v>887</v>
      </c>
      <c r="G75" s="299">
        <f>VLOOKUP(C75,TECNICAS!$E$12:$K$117,7,FALSE)</f>
        <v>20</v>
      </c>
      <c r="H75" s="16" t="s">
        <v>867</v>
      </c>
      <c r="I75" s="99">
        <v>60</v>
      </c>
    </row>
    <row r="76" spans="1:9" x14ac:dyDescent="0.25">
      <c r="A76" s="297" t="s">
        <v>867</v>
      </c>
      <c r="B76" s="254" t="s">
        <v>625</v>
      </c>
      <c r="C76" s="252" t="s">
        <v>302</v>
      </c>
      <c r="D76" s="298" t="s">
        <v>177</v>
      </c>
      <c r="E76" s="298" t="s">
        <v>177</v>
      </c>
      <c r="F76" s="298" t="s">
        <v>887</v>
      </c>
      <c r="G76" s="299">
        <f>VLOOKUP(C76,TECNICAS!$E$12:$K$117,7,FALSE)</f>
        <v>20</v>
      </c>
      <c r="H76" s="16" t="s">
        <v>867</v>
      </c>
      <c r="I76" s="99">
        <v>60</v>
      </c>
    </row>
    <row r="77" spans="1:9" x14ac:dyDescent="0.25">
      <c r="A77" s="297" t="s">
        <v>867</v>
      </c>
      <c r="B77" s="254" t="s">
        <v>841</v>
      </c>
      <c r="C77" s="252" t="s">
        <v>302</v>
      </c>
      <c r="D77" s="298" t="s">
        <v>177</v>
      </c>
      <c r="E77" s="298" t="s">
        <v>177</v>
      </c>
      <c r="F77" s="298" t="s">
        <v>887</v>
      </c>
      <c r="G77" s="299">
        <f>VLOOKUP(C77,TECNICAS!$E$12:$K$117,7,FALSE)</f>
        <v>20</v>
      </c>
      <c r="H77" s="16" t="s">
        <v>867</v>
      </c>
      <c r="I77" s="99">
        <v>60</v>
      </c>
    </row>
    <row r="78" spans="1:9" x14ac:dyDescent="0.25">
      <c r="A78" s="297" t="s">
        <v>867</v>
      </c>
      <c r="B78" s="253" t="s">
        <v>619</v>
      </c>
      <c r="C78" s="254" t="s">
        <v>304</v>
      </c>
      <c r="D78" s="298" t="s">
        <v>177</v>
      </c>
      <c r="E78" s="298" t="s">
        <v>177</v>
      </c>
      <c r="F78" s="298" t="s">
        <v>887</v>
      </c>
      <c r="G78" s="299">
        <f>VLOOKUP(C78,TECNICAS!$E$12:$K$117,7,FALSE)</f>
        <v>20</v>
      </c>
      <c r="H78" s="16" t="s">
        <v>867</v>
      </c>
      <c r="I78" s="99">
        <v>60</v>
      </c>
    </row>
    <row r="79" spans="1:9" x14ac:dyDescent="0.25">
      <c r="A79" s="297" t="s">
        <v>867</v>
      </c>
      <c r="B79" s="253" t="s">
        <v>619</v>
      </c>
      <c r="C79" s="254" t="s">
        <v>305</v>
      </c>
      <c r="D79" s="298" t="s">
        <v>177</v>
      </c>
      <c r="E79" s="298" t="s">
        <v>177</v>
      </c>
      <c r="F79" s="298" t="s">
        <v>887</v>
      </c>
      <c r="G79" s="299">
        <f>VLOOKUP(C79,TECNICAS!$E$12:$K$117,7,FALSE)</f>
        <v>20</v>
      </c>
      <c r="H79" s="16" t="s">
        <v>867</v>
      </c>
      <c r="I79" s="99">
        <v>60</v>
      </c>
    </row>
    <row r="80" spans="1:9" x14ac:dyDescent="0.25">
      <c r="A80" s="297" t="s">
        <v>867</v>
      </c>
      <c r="B80" s="254" t="s">
        <v>691</v>
      </c>
      <c r="C80" s="254" t="s">
        <v>306</v>
      </c>
      <c r="D80" s="298" t="s">
        <v>177</v>
      </c>
      <c r="E80" s="298" t="s">
        <v>177</v>
      </c>
      <c r="F80" s="298" t="s">
        <v>887</v>
      </c>
      <c r="G80" s="299">
        <f>VLOOKUP(C80,TECNICAS!$E$12:$K$117,7,FALSE)</f>
        <v>20</v>
      </c>
      <c r="H80" s="16" t="s">
        <v>867</v>
      </c>
      <c r="I80" s="99">
        <v>60</v>
      </c>
    </row>
    <row r="81" spans="1:9" x14ac:dyDescent="0.25">
      <c r="A81" s="297" t="s">
        <v>867</v>
      </c>
      <c r="B81" s="254" t="s">
        <v>625</v>
      </c>
      <c r="C81" s="254" t="s">
        <v>306</v>
      </c>
      <c r="D81" s="298" t="s">
        <v>177</v>
      </c>
      <c r="E81" s="298" t="s">
        <v>177</v>
      </c>
      <c r="F81" s="298" t="s">
        <v>887</v>
      </c>
      <c r="G81" s="299">
        <f>VLOOKUP(C81,TECNICAS!$E$12:$K$117,7,FALSE)</f>
        <v>20</v>
      </c>
      <c r="H81" s="16" t="s">
        <v>867</v>
      </c>
      <c r="I81" s="99">
        <v>60</v>
      </c>
    </row>
    <row r="82" spans="1:9" x14ac:dyDescent="0.25">
      <c r="A82" s="297" t="s">
        <v>867</v>
      </c>
      <c r="B82" s="253" t="s">
        <v>619</v>
      </c>
      <c r="C82" s="254" t="s">
        <v>307</v>
      </c>
      <c r="D82" s="298" t="s">
        <v>177</v>
      </c>
      <c r="E82" s="298" t="s">
        <v>177</v>
      </c>
      <c r="F82" s="298" t="s">
        <v>887</v>
      </c>
      <c r="G82" s="299">
        <f>VLOOKUP(C82,TECNICAS!$E$12:$K$117,7,FALSE)</f>
        <v>20</v>
      </c>
      <c r="H82" s="16" t="s">
        <v>867</v>
      </c>
      <c r="I82" s="99">
        <v>60</v>
      </c>
    </row>
    <row r="83" spans="1:9" x14ac:dyDescent="0.25">
      <c r="A83" s="297" t="s">
        <v>867</v>
      </c>
      <c r="B83" s="253" t="s">
        <v>619</v>
      </c>
      <c r="C83" s="254" t="s">
        <v>336</v>
      </c>
      <c r="D83" s="298" t="s">
        <v>177</v>
      </c>
      <c r="E83" s="298" t="s">
        <v>177</v>
      </c>
      <c r="F83" s="298" t="s">
        <v>887</v>
      </c>
      <c r="G83" s="299">
        <f>VLOOKUP(C83,TECNICAS!$E$12:$K$117,7,FALSE)</f>
        <v>20</v>
      </c>
      <c r="H83" s="16" t="s">
        <v>867</v>
      </c>
      <c r="I83" s="99">
        <v>60</v>
      </c>
    </row>
    <row r="84" spans="1:9" x14ac:dyDescent="0.25">
      <c r="A84" s="297" t="s">
        <v>867</v>
      </c>
      <c r="B84" s="254" t="s">
        <v>691</v>
      </c>
      <c r="C84" s="254" t="s">
        <v>350</v>
      </c>
      <c r="D84" s="298" t="s">
        <v>177</v>
      </c>
      <c r="E84" s="298" t="s">
        <v>177</v>
      </c>
      <c r="F84" s="298" t="s">
        <v>887</v>
      </c>
      <c r="G84" s="299">
        <f>VLOOKUP(C84,TECNICAS!$E$12:$K$117,7,FALSE)</f>
        <v>20</v>
      </c>
      <c r="H84" s="16" t="s">
        <v>867</v>
      </c>
      <c r="I84" s="99">
        <v>60</v>
      </c>
    </row>
    <row r="85" spans="1:9" x14ac:dyDescent="0.25">
      <c r="A85" s="297" t="s">
        <v>867</v>
      </c>
      <c r="B85" s="254" t="s">
        <v>625</v>
      </c>
      <c r="C85" s="254" t="s">
        <v>350</v>
      </c>
      <c r="D85" s="298" t="s">
        <v>177</v>
      </c>
      <c r="E85" s="298" t="s">
        <v>177</v>
      </c>
      <c r="F85" s="298" t="s">
        <v>887</v>
      </c>
      <c r="G85" s="299">
        <f>VLOOKUP(C85,TECNICAS!$E$12:$K$117,7,FALSE)</f>
        <v>20</v>
      </c>
      <c r="H85" s="16" t="s">
        <v>867</v>
      </c>
      <c r="I85" s="99">
        <v>60</v>
      </c>
    </row>
    <row r="86" spans="1:9" x14ac:dyDescent="0.25">
      <c r="A86" s="297" t="s">
        <v>867</v>
      </c>
      <c r="B86" s="253" t="s">
        <v>619</v>
      </c>
      <c r="C86" s="254" t="s">
        <v>351</v>
      </c>
      <c r="D86" s="298" t="s">
        <v>177</v>
      </c>
      <c r="E86" s="298" t="s">
        <v>177</v>
      </c>
      <c r="F86" s="298" t="s">
        <v>887</v>
      </c>
      <c r="G86" s="299">
        <f>VLOOKUP(C86,TECNICAS!$E$12:$K$117,7,FALSE)</f>
        <v>20</v>
      </c>
      <c r="H86" s="16" t="s">
        <v>867</v>
      </c>
      <c r="I86" s="99">
        <v>60</v>
      </c>
    </row>
    <row r="87" spans="1:9" x14ac:dyDescent="0.25">
      <c r="A87" s="297" t="s">
        <v>867</v>
      </c>
      <c r="B87" s="253" t="s">
        <v>619</v>
      </c>
      <c r="C87" s="254" t="s">
        <v>352</v>
      </c>
      <c r="D87" s="298" t="s">
        <v>177</v>
      </c>
      <c r="E87" s="298" t="s">
        <v>177</v>
      </c>
      <c r="F87" s="298" t="s">
        <v>887</v>
      </c>
      <c r="G87" s="299">
        <f>VLOOKUP(C87,TECNICAS!$E$12:$K$117,7,FALSE)</f>
        <v>20</v>
      </c>
      <c r="H87" s="16" t="s">
        <v>867</v>
      </c>
      <c r="I87" s="99">
        <v>60</v>
      </c>
    </row>
    <row r="88" spans="1:9" x14ac:dyDescent="0.25">
      <c r="A88" s="297" t="s">
        <v>867</v>
      </c>
      <c r="B88" s="254" t="s">
        <v>691</v>
      </c>
      <c r="C88" s="254" t="s">
        <v>353</v>
      </c>
      <c r="D88" s="298" t="s">
        <v>177</v>
      </c>
      <c r="E88" s="298" t="s">
        <v>177</v>
      </c>
      <c r="F88" s="298" t="s">
        <v>887</v>
      </c>
      <c r="G88" s="299">
        <f>VLOOKUP(C88,TECNICAS!$E$12:$K$117,7,FALSE)</f>
        <v>20</v>
      </c>
      <c r="H88" s="16" t="s">
        <v>867</v>
      </c>
      <c r="I88" s="99">
        <v>60</v>
      </c>
    </row>
    <row r="89" spans="1:9" x14ac:dyDescent="0.25">
      <c r="A89" s="297" t="s">
        <v>867</v>
      </c>
      <c r="B89" s="254" t="s">
        <v>625</v>
      </c>
      <c r="C89" s="254" t="s">
        <v>353</v>
      </c>
      <c r="D89" s="298" t="s">
        <v>177</v>
      </c>
      <c r="E89" s="298" t="s">
        <v>177</v>
      </c>
      <c r="F89" s="298" t="s">
        <v>887</v>
      </c>
      <c r="G89" s="299">
        <f>VLOOKUP(C89,TECNICAS!$E$12:$K$117,7,FALSE)</f>
        <v>20</v>
      </c>
      <c r="H89" s="16" t="s">
        <v>867</v>
      </c>
      <c r="I89" s="99">
        <v>60</v>
      </c>
    </row>
    <row r="90" spans="1:9" x14ac:dyDescent="0.25">
      <c r="A90" s="297" t="s">
        <v>867</v>
      </c>
      <c r="B90" s="253" t="s">
        <v>625</v>
      </c>
      <c r="C90" s="254" t="s">
        <v>354</v>
      </c>
      <c r="D90" s="298" t="s">
        <v>177</v>
      </c>
      <c r="E90" s="298" t="s">
        <v>177</v>
      </c>
      <c r="F90" s="298" t="s">
        <v>887</v>
      </c>
      <c r="G90" s="299">
        <f>VLOOKUP(C90,TECNICAS!$E$12:$K$117,7,FALSE)</f>
        <v>20</v>
      </c>
      <c r="H90" s="16" t="s">
        <v>867</v>
      </c>
      <c r="I90" s="99">
        <v>60</v>
      </c>
    </row>
    <row r="91" spans="1:9" x14ac:dyDescent="0.25">
      <c r="A91" s="297" t="s">
        <v>867</v>
      </c>
      <c r="B91" s="253" t="s">
        <v>620</v>
      </c>
      <c r="C91" s="254" t="s">
        <v>413</v>
      </c>
      <c r="D91" s="298" t="s">
        <v>177</v>
      </c>
      <c r="E91" s="298" t="s">
        <v>177</v>
      </c>
      <c r="F91" s="298" t="s">
        <v>887</v>
      </c>
      <c r="G91" s="299">
        <f>VLOOKUP(C91,TECNICAS!$E$12:$K$117,7,FALSE)</f>
        <v>20</v>
      </c>
      <c r="H91" s="16" t="s">
        <v>867</v>
      </c>
      <c r="I91" s="99">
        <v>60</v>
      </c>
    </row>
    <row r="92" spans="1:9" x14ac:dyDescent="0.25">
      <c r="A92" s="297" t="s">
        <v>867</v>
      </c>
      <c r="B92" s="254" t="s">
        <v>620</v>
      </c>
      <c r="C92" s="254" t="s">
        <v>414</v>
      </c>
      <c r="D92" s="298" t="s">
        <v>177</v>
      </c>
      <c r="E92" s="298" t="s">
        <v>177</v>
      </c>
      <c r="F92" s="298" t="s">
        <v>887</v>
      </c>
      <c r="G92" s="299">
        <f>VLOOKUP(C92,TECNICAS!$E$12:$K$117,7,FALSE)</f>
        <v>20</v>
      </c>
      <c r="H92" s="16" t="s">
        <v>867</v>
      </c>
      <c r="I92" s="99">
        <v>60</v>
      </c>
    </row>
    <row r="93" spans="1:9" x14ac:dyDescent="0.25">
      <c r="A93" s="297" t="s">
        <v>867</v>
      </c>
      <c r="B93" s="254" t="s">
        <v>650</v>
      </c>
      <c r="C93" s="254" t="s">
        <v>414</v>
      </c>
      <c r="D93" s="298" t="s">
        <v>177</v>
      </c>
      <c r="E93" s="298" t="s">
        <v>177</v>
      </c>
      <c r="F93" s="298" t="s">
        <v>887</v>
      </c>
      <c r="G93" s="299">
        <f>VLOOKUP(C93,TECNICAS!$E$12:$K$117,7,FALSE)</f>
        <v>20</v>
      </c>
      <c r="H93" s="16" t="s">
        <v>867</v>
      </c>
      <c r="I93" s="99">
        <v>60</v>
      </c>
    </row>
    <row r="94" spans="1:9" x14ac:dyDescent="0.25">
      <c r="A94" s="297" t="s">
        <v>866</v>
      </c>
      <c r="B94" s="254" t="s">
        <v>606</v>
      </c>
      <c r="C94" s="254" t="s">
        <v>416</v>
      </c>
      <c r="D94" s="298" t="s">
        <v>177</v>
      </c>
      <c r="E94" s="298" t="s">
        <v>177</v>
      </c>
      <c r="F94" s="298" t="s">
        <v>887</v>
      </c>
      <c r="G94" s="299">
        <f>VLOOKUP(C94,TECNICAS!$E$12:$K$117,7,FALSE)</f>
        <v>20</v>
      </c>
      <c r="H94" s="16" t="s">
        <v>866</v>
      </c>
      <c r="I94" s="99">
        <v>60</v>
      </c>
    </row>
    <row r="95" spans="1:9" x14ac:dyDescent="0.25">
      <c r="A95" s="297" t="s">
        <v>867</v>
      </c>
      <c r="B95" s="254" t="s">
        <v>620</v>
      </c>
      <c r="C95" s="254" t="s">
        <v>416</v>
      </c>
      <c r="D95" s="298" t="s">
        <v>177</v>
      </c>
      <c r="E95" s="298" t="s">
        <v>177</v>
      </c>
      <c r="F95" s="298" t="s">
        <v>887</v>
      </c>
      <c r="G95" s="299">
        <f>VLOOKUP(C95,TECNICAS!$E$12:$K$117,7,FALSE)</f>
        <v>20</v>
      </c>
      <c r="H95" s="16" t="s">
        <v>867</v>
      </c>
      <c r="I95" s="99">
        <v>60</v>
      </c>
    </row>
    <row r="96" spans="1:9" x14ac:dyDescent="0.25">
      <c r="A96" s="297" t="s">
        <v>867</v>
      </c>
      <c r="B96" s="254" t="s">
        <v>638</v>
      </c>
      <c r="C96" s="254" t="s">
        <v>416</v>
      </c>
      <c r="D96" s="298" t="s">
        <v>177</v>
      </c>
      <c r="E96" s="298" t="s">
        <v>177</v>
      </c>
      <c r="F96" s="298" t="s">
        <v>887</v>
      </c>
      <c r="G96" s="299">
        <f>VLOOKUP(C96,TECNICAS!$E$12:$K$117,7,FALSE)</f>
        <v>20</v>
      </c>
      <c r="H96" s="16" t="s">
        <v>867</v>
      </c>
      <c r="I96" s="99">
        <v>60</v>
      </c>
    </row>
    <row r="97" spans="1:9" x14ac:dyDescent="0.25">
      <c r="A97" s="297" t="s">
        <v>867</v>
      </c>
      <c r="B97" s="253" t="s">
        <v>620</v>
      </c>
      <c r="C97" s="254" t="s">
        <v>418</v>
      </c>
      <c r="D97" s="298" t="s">
        <v>177</v>
      </c>
      <c r="E97" s="298" t="s">
        <v>177</v>
      </c>
      <c r="F97" s="298" t="s">
        <v>887</v>
      </c>
      <c r="G97" s="299">
        <f>VLOOKUP(C97,TECNICAS!$E$12:$K$117,7,FALSE)</f>
        <v>20</v>
      </c>
      <c r="H97" s="16" t="s">
        <v>867</v>
      </c>
      <c r="I97" s="99">
        <v>60</v>
      </c>
    </row>
    <row r="98" spans="1:9" x14ac:dyDescent="0.25">
      <c r="A98" s="297" t="s">
        <v>867</v>
      </c>
      <c r="B98" s="253" t="s">
        <v>638</v>
      </c>
      <c r="C98" s="254" t="s">
        <v>420</v>
      </c>
      <c r="D98" s="298" t="s">
        <v>177</v>
      </c>
      <c r="E98" s="298" t="s">
        <v>177</v>
      </c>
      <c r="F98" s="298" t="s">
        <v>887</v>
      </c>
      <c r="G98" s="299">
        <f>VLOOKUP(C98,TECNICAS!$E$12:$K$117,7,FALSE)</f>
        <v>20</v>
      </c>
      <c r="H98" s="16" t="s">
        <v>867</v>
      </c>
      <c r="I98" s="99">
        <v>60</v>
      </c>
    </row>
    <row r="99" spans="1:9" x14ac:dyDescent="0.25">
      <c r="A99" s="297" t="s">
        <v>866</v>
      </c>
      <c r="B99" s="254" t="s">
        <v>605</v>
      </c>
      <c r="C99" s="254" t="s">
        <v>421</v>
      </c>
      <c r="D99" s="298" t="s">
        <v>177</v>
      </c>
      <c r="E99" s="298" t="s">
        <v>177</v>
      </c>
      <c r="F99" s="298" t="s">
        <v>887</v>
      </c>
      <c r="G99" s="299">
        <f>VLOOKUP(C99,TECNICAS!$E$12:$K$117,7,FALSE)</f>
        <v>20</v>
      </c>
      <c r="H99" s="16" t="s">
        <v>866</v>
      </c>
      <c r="I99" s="99">
        <v>60</v>
      </c>
    </row>
    <row r="100" spans="1:9" x14ac:dyDescent="0.25">
      <c r="A100" s="297" t="s">
        <v>867</v>
      </c>
      <c r="B100" s="254" t="s">
        <v>638</v>
      </c>
      <c r="C100" s="254" t="s">
        <v>421</v>
      </c>
      <c r="D100" s="298" t="s">
        <v>177</v>
      </c>
      <c r="E100" s="298" t="s">
        <v>177</v>
      </c>
      <c r="F100" s="298" t="s">
        <v>887</v>
      </c>
      <c r="G100" s="299">
        <f>VLOOKUP(C100,TECNICAS!$E$12:$K$117,7,FALSE)</f>
        <v>20</v>
      </c>
      <c r="H100" s="16" t="s">
        <v>867</v>
      </c>
      <c r="I100" s="99">
        <v>60</v>
      </c>
    </row>
    <row r="101" spans="1:9" x14ac:dyDescent="0.25">
      <c r="A101" s="297" t="s">
        <v>866</v>
      </c>
      <c r="B101" s="254" t="s">
        <v>605</v>
      </c>
      <c r="C101" s="254" t="s">
        <v>422</v>
      </c>
      <c r="D101" s="298" t="s">
        <v>177</v>
      </c>
      <c r="E101" s="298" t="s">
        <v>177</v>
      </c>
      <c r="F101" s="298" t="s">
        <v>887</v>
      </c>
      <c r="G101" s="299">
        <f>VLOOKUP(C101,TECNICAS!$E$12:$K$117,7,FALSE)</f>
        <v>20</v>
      </c>
      <c r="H101" s="16" t="s">
        <v>866</v>
      </c>
      <c r="I101" s="99">
        <v>60</v>
      </c>
    </row>
    <row r="102" spans="1:9" x14ac:dyDescent="0.25">
      <c r="A102" s="297" t="s">
        <v>867</v>
      </c>
      <c r="B102" s="254" t="s">
        <v>620</v>
      </c>
      <c r="C102" s="254" t="s">
        <v>422</v>
      </c>
      <c r="D102" s="298" t="s">
        <v>177</v>
      </c>
      <c r="E102" s="298" t="s">
        <v>177</v>
      </c>
      <c r="F102" s="298" t="s">
        <v>887</v>
      </c>
      <c r="G102" s="299">
        <f>VLOOKUP(C102,TECNICAS!$E$12:$K$117,7,FALSE)</f>
        <v>20</v>
      </c>
      <c r="H102" s="16" t="s">
        <v>867</v>
      </c>
      <c r="I102" s="99">
        <v>60</v>
      </c>
    </row>
    <row r="103" spans="1:9" x14ac:dyDescent="0.25">
      <c r="A103" s="297" t="s">
        <v>867</v>
      </c>
      <c r="B103" s="254" t="s">
        <v>638</v>
      </c>
      <c r="C103" s="254" t="s">
        <v>422</v>
      </c>
      <c r="D103" s="298" t="s">
        <v>177</v>
      </c>
      <c r="E103" s="298" t="s">
        <v>177</v>
      </c>
      <c r="F103" s="298" t="s">
        <v>887</v>
      </c>
      <c r="G103" s="299">
        <f>VLOOKUP(C103,TECNICAS!$E$12:$K$117,7,FALSE)</f>
        <v>20</v>
      </c>
      <c r="H103" s="16" t="s">
        <v>867</v>
      </c>
      <c r="I103" s="99">
        <v>60</v>
      </c>
    </row>
    <row r="104" spans="1:9" x14ac:dyDescent="0.25">
      <c r="A104" s="297" t="s">
        <v>867</v>
      </c>
      <c r="B104" s="254" t="s">
        <v>650</v>
      </c>
      <c r="C104" s="254" t="s">
        <v>423</v>
      </c>
      <c r="D104" s="298" t="s">
        <v>177</v>
      </c>
      <c r="E104" s="298" t="s">
        <v>177</v>
      </c>
      <c r="F104" s="298" t="s">
        <v>887</v>
      </c>
      <c r="G104" s="299">
        <f>VLOOKUP(C104,TECNICAS!$E$12:$K$117,7,FALSE)</f>
        <v>20</v>
      </c>
      <c r="H104" s="16" t="s">
        <v>867</v>
      </c>
      <c r="I104" s="99">
        <v>60</v>
      </c>
    </row>
    <row r="105" spans="1:9" x14ac:dyDescent="0.25">
      <c r="A105" s="297" t="s">
        <v>867</v>
      </c>
      <c r="B105" s="254" t="s">
        <v>864</v>
      </c>
      <c r="C105" s="254" t="s">
        <v>423</v>
      </c>
      <c r="D105" s="298" t="s">
        <v>177</v>
      </c>
      <c r="E105" s="298" t="s">
        <v>177</v>
      </c>
      <c r="F105" s="298" t="s">
        <v>887</v>
      </c>
      <c r="G105" s="299">
        <f>VLOOKUP(C105,TECNICAS!$E$12:$K$117,7,FALSE)</f>
        <v>20</v>
      </c>
      <c r="H105" s="16" t="s">
        <v>867</v>
      </c>
      <c r="I105" s="99">
        <v>60</v>
      </c>
    </row>
    <row r="106" spans="1:9" x14ac:dyDescent="0.25">
      <c r="A106" s="297" t="s">
        <v>867</v>
      </c>
      <c r="B106" s="254" t="s">
        <v>650</v>
      </c>
      <c r="C106" s="254" t="s">
        <v>424</v>
      </c>
      <c r="D106" s="298" t="s">
        <v>177</v>
      </c>
      <c r="E106" s="298" t="s">
        <v>177</v>
      </c>
      <c r="F106" s="298" t="s">
        <v>887</v>
      </c>
      <c r="G106" s="299">
        <f>VLOOKUP(C106,TECNICAS!$E$12:$K$117,7,FALSE)</f>
        <v>20</v>
      </c>
      <c r="H106" s="16" t="s">
        <v>867</v>
      </c>
      <c r="I106" s="99">
        <v>60</v>
      </c>
    </row>
    <row r="107" spans="1:9" x14ac:dyDescent="0.25">
      <c r="A107" s="297" t="s">
        <v>866</v>
      </c>
      <c r="B107" s="253" t="s">
        <v>602</v>
      </c>
      <c r="C107" s="254" t="s">
        <v>425</v>
      </c>
      <c r="D107" s="298" t="s">
        <v>177</v>
      </c>
      <c r="E107" s="298" t="s">
        <v>177</v>
      </c>
      <c r="F107" s="298" t="s">
        <v>887</v>
      </c>
      <c r="G107" s="299">
        <f>VLOOKUP(C107,TECNICAS!$E$12:$K$117,7,FALSE)</f>
        <v>20</v>
      </c>
      <c r="H107" s="16" t="s">
        <v>866</v>
      </c>
      <c r="I107" s="99">
        <v>60</v>
      </c>
    </row>
    <row r="108" spans="1:9" x14ac:dyDescent="0.25">
      <c r="A108" s="297" t="s">
        <v>867</v>
      </c>
      <c r="B108" s="254" t="s">
        <v>837</v>
      </c>
      <c r="C108" s="254" t="s">
        <v>426</v>
      </c>
      <c r="D108" s="298" t="s">
        <v>177</v>
      </c>
      <c r="E108" s="298" t="s">
        <v>177</v>
      </c>
      <c r="F108" s="298" t="s">
        <v>887</v>
      </c>
      <c r="G108" s="299">
        <f>VLOOKUP(C108,TECNICAS!$E$12:$K$117,7,FALSE)</f>
        <v>20</v>
      </c>
      <c r="H108" s="16" t="s">
        <v>867</v>
      </c>
      <c r="I108" s="99">
        <v>60</v>
      </c>
    </row>
    <row r="109" spans="1:9" x14ac:dyDescent="0.25">
      <c r="A109" s="297" t="s">
        <v>867</v>
      </c>
      <c r="B109" s="254" t="s">
        <v>838</v>
      </c>
      <c r="C109" s="254" t="s">
        <v>426</v>
      </c>
      <c r="D109" s="298" t="s">
        <v>177</v>
      </c>
      <c r="E109" s="298" t="s">
        <v>177</v>
      </c>
      <c r="F109" s="298" t="s">
        <v>887</v>
      </c>
      <c r="G109" s="299">
        <f>VLOOKUP(C109,TECNICAS!$E$12:$K$117,7,FALSE)</f>
        <v>20</v>
      </c>
      <c r="H109" s="16" t="s">
        <v>867</v>
      </c>
      <c r="I109" s="99">
        <v>60</v>
      </c>
    </row>
    <row r="110" spans="1:9" x14ac:dyDescent="0.25">
      <c r="A110" s="297" t="s">
        <v>867</v>
      </c>
      <c r="B110" s="253" t="s">
        <v>653</v>
      </c>
      <c r="C110" s="254" t="s">
        <v>428</v>
      </c>
      <c r="D110" s="298" t="s">
        <v>177</v>
      </c>
      <c r="E110" s="298" t="s">
        <v>177</v>
      </c>
      <c r="F110" s="298" t="s">
        <v>887</v>
      </c>
      <c r="G110" s="299">
        <f>VLOOKUP(C110,TECNICAS!$E$12:$K$117,7,FALSE)</f>
        <v>20</v>
      </c>
      <c r="H110" s="16" t="s">
        <v>867</v>
      </c>
      <c r="I110" s="99">
        <v>60</v>
      </c>
    </row>
    <row r="111" spans="1:9" x14ac:dyDescent="0.25">
      <c r="A111" s="297" t="s">
        <v>867</v>
      </c>
      <c r="B111" s="254" t="s">
        <v>632</v>
      </c>
      <c r="C111" s="254" t="s">
        <v>476</v>
      </c>
      <c r="D111" s="298" t="s">
        <v>177</v>
      </c>
      <c r="E111" s="298" t="s">
        <v>177</v>
      </c>
      <c r="F111" s="298" t="s">
        <v>887</v>
      </c>
      <c r="G111" s="299">
        <f>VLOOKUP(C111,TECNICAS!$E$12:$K$117,7,FALSE)</f>
        <v>20</v>
      </c>
      <c r="H111" s="16" t="s">
        <v>867</v>
      </c>
      <c r="I111" s="99">
        <v>60</v>
      </c>
    </row>
    <row r="112" spans="1:9" x14ac:dyDescent="0.25">
      <c r="A112" s="297" t="s">
        <v>867</v>
      </c>
      <c r="B112" s="254" t="s">
        <v>853</v>
      </c>
      <c r="C112" s="254" t="s">
        <v>476</v>
      </c>
      <c r="D112" s="298" t="s">
        <v>177</v>
      </c>
      <c r="E112" s="298" t="s">
        <v>177</v>
      </c>
      <c r="F112" s="298" t="s">
        <v>887</v>
      </c>
      <c r="G112" s="299">
        <f>VLOOKUP(C112,TECNICAS!$E$12:$K$117,7,FALSE)</f>
        <v>20</v>
      </c>
      <c r="H112" s="16" t="s">
        <v>867</v>
      </c>
      <c r="I112" s="99">
        <v>60</v>
      </c>
    </row>
    <row r="113" spans="1:9" x14ac:dyDescent="0.25">
      <c r="A113" s="297" t="s">
        <v>866</v>
      </c>
      <c r="B113" s="253" t="s">
        <v>605</v>
      </c>
      <c r="C113" s="254" t="s">
        <v>477</v>
      </c>
      <c r="D113" s="298" t="s">
        <v>177</v>
      </c>
      <c r="E113" s="298" t="s">
        <v>177</v>
      </c>
      <c r="F113" s="298" t="s">
        <v>887</v>
      </c>
      <c r="G113" s="299">
        <f>VLOOKUP(C113,TECNICAS!$E$12:$K$117,7,FALSE)</f>
        <v>20</v>
      </c>
      <c r="H113" s="16" t="s">
        <v>866</v>
      </c>
      <c r="I113" s="99">
        <v>60</v>
      </c>
    </row>
    <row r="114" spans="1:9" x14ac:dyDescent="0.25">
      <c r="A114" s="297" t="s">
        <v>867</v>
      </c>
      <c r="B114" s="253" t="s">
        <v>631</v>
      </c>
      <c r="C114" s="254" t="s">
        <v>478</v>
      </c>
      <c r="D114" s="298" t="s">
        <v>177</v>
      </c>
      <c r="E114" s="298" t="s">
        <v>177</v>
      </c>
      <c r="F114" s="298" t="s">
        <v>887</v>
      </c>
      <c r="G114" s="299">
        <f>VLOOKUP(C114,TECNICAS!$E$12:$K$117,7,FALSE)</f>
        <v>20</v>
      </c>
      <c r="H114" s="16" t="s">
        <v>867</v>
      </c>
      <c r="I114" s="99">
        <v>60</v>
      </c>
    </row>
    <row r="115" spans="1:9" x14ac:dyDescent="0.25">
      <c r="A115" s="297" t="s">
        <v>867</v>
      </c>
      <c r="B115" s="254" t="s">
        <v>854</v>
      </c>
      <c r="C115" s="254" t="s">
        <v>480</v>
      </c>
      <c r="D115" s="298" t="s">
        <v>177</v>
      </c>
      <c r="E115" s="298" t="s">
        <v>177</v>
      </c>
      <c r="F115" s="298" t="s">
        <v>887</v>
      </c>
      <c r="G115" s="299">
        <f>VLOOKUP(C115,TECNICAS!$E$12:$K$117,7,FALSE)</f>
        <v>20</v>
      </c>
      <c r="H115" s="16" t="s">
        <v>867</v>
      </c>
      <c r="I115" s="99">
        <v>60</v>
      </c>
    </row>
    <row r="116" spans="1:9" x14ac:dyDescent="0.25">
      <c r="A116" s="297" t="s">
        <v>868</v>
      </c>
      <c r="B116" s="254" t="s">
        <v>863</v>
      </c>
      <c r="C116" s="254" t="s">
        <v>480</v>
      </c>
      <c r="D116" s="298" t="s">
        <v>177</v>
      </c>
      <c r="E116" s="298" t="s">
        <v>177</v>
      </c>
      <c r="F116" s="298" t="s">
        <v>887</v>
      </c>
      <c r="G116" s="299">
        <f>VLOOKUP(C116,TECNICAS!$E$12:$K$117,7,FALSE)</f>
        <v>20</v>
      </c>
      <c r="H116" s="16" t="s">
        <v>868</v>
      </c>
      <c r="I116" s="99">
        <v>60</v>
      </c>
    </row>
    <row r="117" spans="1:9" x14ac:dyDescent="0.25">
      <c r="A117" s="297" t="s">
        <v>869</v>
      </c>
      <c r="B117" s="254" t="s">
        <v>848</v>
      </c>
      <c r="C117" s="254" t="s">
        <v>480</v>
      </c>
      <c r="D117" s="298" t="s">
        <v>177</v>
      </c>
      <c r="E117" s="298" t="s">
        <v>177</v>
      </c>
      <c r="F117" s="298" t="s">
        <v>887</v>
      </c>
      <c r="G117" s="299">
        <f>VLOOKUP(C117,TECNICAS!$E$12:$K$117,7,FALSE)</f>
        <v>20</v>
      </c>
      <c r="H117" s="16" t="s">
        <v>869</v>
      </c>
      <c r="I117" s="99">
        <v>60</v>
      </c>
    </row>
    <row r="118" spans="1:9" x14ac:dyDescent="0.25">
      <c r="A118" s="297" t="s">
        <v>867</v>
      </c>
      <c r="B118" s="254" t="s">
        <v>862</v>
      </c>
      <c r="C118" s="254" t="s">
        <v>482</v>
      </c>
      <c r="D118" s="298" t="s">
        <v>177</v>
      </c>
      <c r="E118" s="298" t="s">
        <v>177</v>
      </c>
      <c r="F118" s="298" t="s">
        <v>887</v>
      </c>
      <c r="G118" s="299">
        <f>VLOOKUP(C118,TECNICAS!$E$12:$K$117,7,FALSE)</f>
        <v>20</v>
      </c>
      <c r="H118" s="16" t="s">
        <v>867</v>
      </c>
      <c r="I118" s="99">
        <v>60</v>
      </c>
    </row>
    <row r="119" spans="1:9" x14ac:dyDescent="0.25">
      <c r="A119" s="297" t="s">
        <v>867</v>
      </c>
      <c r="B119" s="254" t="s">
        <v>635</v>
      </c>
      <c r="C119" s="254" t="s">
        <v>482</v>
      </c>
      <c r="D119" s="298" t="s">
        <v>177</v>
      </c>
      <c r="E119" s="298" t="s">
        <v>177</v>
      </c>
      <c r="F119" s="298" t="s">
        <v>887</v>
      </c>
      <c r="G119" s="299">
        <f>VLOOKUP(C119,TECNICAS!$E$12:$K$117,7,FALSE)</f>
        <v>20</v>
      </c>
      <c r="H119" s="16" t="s">
        <v>867</v>
      </c>
      <c r="I119" s="99">
        <v>60</v>
      </c>
    </row>
    <row r="120" spans="1:9" x14ac:dyDescent="0.25">
      <c r="A120" s="297" t="s">
        <v>867</v>
      </c>
      <c r="B120" s="254" t="s">
        <v>652</v>
      </c>
      <c r="C120" s="254" t="s">
        <v>484</v>
      </c>
      <c r="D120" s="298" t="s">
        <v>177</v>
      </c>
      <c r="E120" s="298" t="s">
        <v>177</v>
      </c>
      <c r="F120" s="298" t="s">
        <v>887</v>
      </c>
      <c r="G120" s="299">
        <f>VLOOKUP(C120,TECNICAS!$E$12:$K$117,7,FALSE)</f>
        <v>20</v>
      </c>
      <c r="H120" s="16" t="s">
        <v>867</v>
      </c>
      <c r="I120" s="99">
        <v>60</v>
      </c>
    </row>
    <row r="121" spans="1:9" x14ac:dyDescent="0.25">
      <c r="A121" s="297" t="s">
        <v>868</v>
      </c>
      <c r="B121" s="254" t="s">
        <v>861</v>
      </c>
      <c r="C121" s="254" t="s">
        <v>484</v>
      </c>
      <c r="D121" s="298" t="s">
        <v>177</v>
      </c>
      <c r="E121" s="298" t="s">
        <v>177</v>
      </c>
      <c r="F121" s="298" t="s">
        <v>887</v>
      </c>
      <c r="G121" s="299">
        <f>VLOOKUP(C121,TECNICAS!$E$12:$K$117,7,FALSE)</f>
        <v>20</v>
      </c>
      <c r="H121" s="16" t="s">
        <v>868</v>
      </c>
      <c r="I121" s="99">
        <v>60</v>
      </c>
    </row>
    <row r="122" spans="1:9" x14ac:dyDescent="0.25">
      <c r="A122" s="297" t="s">
        <v>869</v>
      </c>
      <c r="B122" s="254" t="s">
        <v>847</v>
      </c>
      <c r="C122" s="254" t="s">
        <v>484</v>
      </c>
      <c r="D122" s="298" t="s">
        <v>177</v>
      </c>
      <c r="E122" s="298" t="s">
        <v>177</v>
      </c>
      <c r="F122" s="298" t="s">
        <v>887</v>
      </c>
      <c r="G122" s="299">
        <f>VLOOKUP(C122,TECNICAS!$E$12:$K$117,7,FALSE)</f>
        <v>20</v>
      </c>
      <c r="H122" s="16" t="s">
        <v>869</v>
      </c>
      <c r="I122" s="99">
        <v>60</v>
      </c>
    </row>
    <row r="123" spans="1:9" x14ac:dyDescent="0.25">
      <c r="A123" s="297" t="s">
        <v>867</v>
      </c>
      <c r="B123" s="253" t="s">
        <v>652</v>
      </c>
      <c r="C123" s="254" t="s">
        <v>485</v>
      </c>
      <c r="D123" s="298" t="s">
        <v>177</v>
      </c>
      <c r="E123" s="298" t="s">
        <v>177</v>
      </c>
      <c r="F123" s="298" t="s">
        <v>887</v>
      </c>
      <c r="G123" s="299">
        <f>VLOOKUP(C123,TECNICAS!$E$12:$K$117,7,FALSE)</f>
        <v>20</v>
      </c>
      <c r="H123" s="16" t="s">
        <v>867</v>
      </c>
      <c r="I123" s="99">
        <v>60</v>
      </c>
    </row>
    <row r="124" spans="1:9" x14ac:dyDescent="0.25">
      <c r="A124" s="297" t="s">
        <v>867</v>
      </c>
      <c r="B124" s="254" t="s">
        <v>652</v>
      </c>
      <c r="C124" s="254" t="s">
        <v>486</v>
      </c>
      <c r="D124" s="298" t="s">
        <v>177</v>
      </c>
      <c r="E124" s="298" t="s">
        <v>177</v>
      </c>
      <c r="F124" s="298" t="s">
        <v>887</v>
      </c>
      <c r="G124" s="299">
        <f>VLOOKUP(C124,TECNICAS!$E$12:$K$117,7,FALSE)</f>
        <v>20</v>
      </c>
      <c r="H124" s="16" t="s">
        <v>867</v>
      </c>
      <c r="I124" s="99">
        <v>60</v>
      </c>
    </row>
    <row r="125" spans="1:9" x14ac:dyDescent="0.25">
      <c r="A125" s="297" t="s">
        <v>869</v>
      </c>
      <c r="B125" s="254" t="s">
        <v>847</v>
      </c>
      <c r="C125" s="254" t="s">
        <v>486</v>
      </c>
      <c r="D125" s="298" t="s">
        <v>177</v>
      </c>
      <c r="E125" s="298" t="s">
        <v>177</v>
      </c>
      <c r="F125" s="298" t="s">
        <v>887</v>
      </c>
      <c r="G125" s="299">
        <f>VLOOKUP(C125,TECNICAS!$E$12:$K$117,7,FALSE)</f>
        <v>20</v>
      </c>
      <c r="H125" s="16" t="s">
        <v>869</v>
      </c>
      <c r="I125" s="99">
        <v>60</v>
      </c>
    </row>
    <row r="126" spans="1:9" x14ac:dyDescent="0.25">
      <c r="A126" s="297" t="s">
        <v>867</v>
      </c>
      <c r="B126" s="253" t="s">
        <v>652</v>
      </c>
      <c r="C126" s="254" t="s">
        <v>487</v>
      </c>
      <c r="D126" s="298" t="s">
        <v>177</v>
      </c>
      <c r="E126" s="298" t="s">
        <v>177</v>
      </c>
      <c r="F126" s="298" t="s">
        <v>887</v>
      </c>
      <c r="G126" s="299">
        <f>VLOOKUP(C126,TECNICAS!$E$12:$K$117,7,FALSE)</f>
        <v>20</v>
      </c>
      <c r="H126" s="16" t="s">
        <v>867</v>
      </c>
      <c r="I126" s="99">
        <v>60</v>
      </c>
    </row>
    <row r="127" spans="1:9" x14ac:dyDescent="0.25">
      <c r="A127" s="297" t="s">
        <v>867</v>
      </c>
      <c r="B127" s="254" t="s">
        <v>854</v>
      </c>
      <c r="C127" s="254" t="s">
        <v>489</v>
      </c>
      <c r="D127" s="298" t="s">
        <v>177</v>
      </c>
      <c r="E127" s="298" t="s">
        <v>177</v>
      </c>
      <c r="F127" s="298" t="s">
        <v>887</v>
      </c>
      <c r="G127" s="299">
        <f>VLOOKUP(C127,TECNICAS!$E$12:$K$117,7,FALSE)</f>
        <v>20</v>
      </c>
      <c r="H127" s="16" t="s">
        <v>867</v>
      </c>
      <c r="I127" s="99">
        <v>60</v>
      </c>
    </row>
    <row r="128" spans="1:9" x14ac:dyDescent="0.25">
      <c r="A128" s="297" t="s">
        <v>867</v>
      </c>
      <c r="B128" s="254" t="s">
        <v>632</v>
      </c>
      <c r="C128" s="254" t="s">
        <v>489</v>
      </c>
      <c r="D128" s="298" t="s">
        <v>177</v>
      </c>
      <c r="E128" s="298" t="s">
        <v>177</v>
      </c>
      <c r="F128" s="298" t="s">
        <v>887</v>
      </c>
      <c r="G128" s="299">
        <f>VLOOKUP(C128,TECNICAS!$E$12:$K$117,7,FALSE)</f>
        <v>20</v>
      </c>
      <c r="H128" s="16" t="s">
        <v>867</v>
      </c>
      <c r="I128" s="99">
        <v>60</v>
      </c>
    </row>
    <row r="129" spans="1:9" x14ac:dyDescent="0.25">
      <c r="A129" s="297" t="s">
        <v>867</v>
      </c>
      <c r="B129" s="254" t="s">
        <v>853</v>
      </c>
      <c r="C129" s="254" t="s">
        <v>489</v>
      </c>
      <c r="D129" s="298" t="s">
        <v>177</v>
      </c>
      <c r="E129" s="298" t="s">
        <v>177</v>
      </c>
      <c r="F129" s="298" t="s">
        <v>887</v>
      </c>
      <c r="G129" s="299">
        <f>VLOOKUP(C129,TECNICAS!$E$12:$K$117,7,FALSE)</f>
        <v>20</v>
      </c>
      <c r="H129" s="16" t="s">
        <v>867</v>
      </c>
      <c r="I129" s="99">
        <v>60</v>
      </c>
    </row>
    <row r="130" spans="1:9" x14ac:dyDescent="0.25">
      <c r="A130" s="297" t="s">
        <v>868</v>
      </c>
      <c r="B130" s="254" t="s">
        <v>860</v>
      </c>
      <c r="C130" s="254" t="s">
        <v>489</v>
      </c>
      <c r="D130" s="298" t="s">
        <v>177</v>
      </c>
      <c r="E130" s="298" t="s">
        <v>177</v>
      </c>
      <c r="F130" s="298" t="s">
        <v>887</v>
      </c>
      <c r="G130" s="299">
        <f>VLOOKUP(C130,TECNICAS!$E$12:$K$117,7,FALSE)</f>
        <v>20</v>
      </c>
      <c r="H130" s="16" t="s">
        <v>868</v>
      </c>
      <c r="I130" s="99">
        <v>60</v>
      </c>
    </row>
    <row r="131" spans="1:9" x14ac:dyDescent="0.25">
      <c r="A131" s="297" t="s">
        <v>866</v>
      </c>
      <c r="B131" s="254" t="s">
        <v>612</v>
      </c>
      <c r="C131" s="254" t="s">
        <v>491</v>
      </c>
      <c r="D131" s="298" t="s">
        <v>177</v>
      </c>
      <c r="E131" s="298" t="s">
        <v>177</v>
      </c>
      <c r="F131" s="298" t="s">
        <v>887</v>
      </c>
      <c r="G131" s="299">
        <f>VLOOKUP(C131,TECNICAS!$E$12:$K$117,7,FALSE)</f>
        <v>20</v>
      </c>
      <c r="H131" s="16" t="s">
        <v>866</v>
      </c>
      <c r="I131" s="99">
        <v>60</v>
      </c>
    </row>
    <row r="132" spans="1:9" x14ac:dyDescent="0.25">
      <c r="A132" s="297" t="s">
        <v>866</v>
      </c>
      <c r="B132" s="254" t="s">
        <v>857</v>
      </c>
      <c r="C132" s="254" t="s">
        <v>491</v>
      </c>
      <c r="D132" s="298" t="s">
        <v>177</v>
      </c>
      <c r="E132" s="298" t="s">
        <v>177</v>
      </c>
      <c r="F132" s="298" t="s">
        <v>887</v>
      </c>
      <c r="G132" s="299">
        <f>VLOOKUP(C132,TECNICAS!$E$12:$K$117,7,FALSE)</f>
        <v>20</v>
      </c>
      <c r="H132" s="16" t="s">
        <v>866</v>
      </c>
      <c r="I132" s="99">
        <v>60</v>
      </c>
    </row>
    <row r="133" spans="1:9" x14ac:dyDescent="0.25">
      <c r="A133" s="297" t="s">
        <v>867</v>
      </c>
      <c r="B133" s="254" t="s">
        <v>648</v>
      </c>
      <c r="C133" s="254" t="s">
        <v>491</v>
      </c>
      <c r="D133" s="298" t="s">
        <v>177</v>
      </c>
      <c r="E133" s="298" t="s">
        <v>177</v>
      </c>
      <c r="F133" s="298" t="s">
        <v>887</v>
      </c>
      <c r="G133" s="299">
        <f>VLOOKUP(C133,TECNICAS!$E$12:$K$117,7,FALSE)</f>
        <v>20</v>
      </c>
      <c r="H133" s="16" t="s">
        <v>867</v>
      </c>
      <c r="I133" s="99">
        <v>60</v>
      </c>
    </row>
    <row r="134" spans="1:9" x14ac:dyDescent="0.25">
      <c r="A134" s="297" t="s">
        <v>868</v>
      </c>
      <c r="B134" s="254" t="s">
        <v>858</v>
      </c>
      <c r="C134" s="254" t="s">
        <v>491</v>
      </c>
      <c r="D134" s="298" t="s">
        <v>177</v>
      </c>
      <c r="E134" s="298" t="s">
        <v>177</v>
      </c>
      <c r="F134" s="298" t="s">
        <v>887</v>
      </c>
      <c r="G134" s="299">
        <f>VLOOKUP(C134,TECNICAS!$E$12:$K$117,7,FALSE)</f>
        <v>20</v>
      </c>
      <c r="H134" s="16" t="s">
        <v>868</v>
      </c>
      <c r="I134" s="99">
        <v>60</v>
      </c>
    </row>
    <row r="135" spans="1:9" x14ac:dyDescent="0.25">
      <c r="A135" s="297" t="s">
        <v>869</v>
      </c>
      <c r="B135" s="254" t="s">
        <v>859</v>
      </c>
      <c r="C135" s="254" t="s">
        <v>491</v>
      </c>
      <c r="D135" s="298" t="s">
        <v>177</v>
      </c>
      <c r="E135" s="298" t="s">
        <v>177</v>
      </c>
      <c r="F135" s="298" t="s">
        <v>887</v>
      </c>
      <c r="G135" s="299">
        <f>VLOOKUP(C135,TECNICAS!$E$12:$K$117,7,FALSE)</f>
        <v>20</v>
      </c>
      <c r="H135" s="16" t="s">
        <v>869</v>
      </c>
      <c r="I135" s="99">
        <v>60</v>
      </c>
    </row>
    <row r="136" spans="1:9" x14ac:dyDescent="0.25">
      <c r="A136" s="297" t="s">
        <v>867</v>
      </c>
      <c r="B136" s="254" t="s">
        <v>632</v>
      </c>
      <c r="C136" s="254" t="s">
        <v>492</v>
      </c>
      <c r="D136" s="298" t="s">
        <v>177</v>
      </c>
      <c r="E136" s="298" t="s">
        <v>177</v>
      </c>
      <c r="F136" s="298" t="s">
        <v>887</v>
      </c>
      <c r="G136" s="299">
        <f>VLOOKUP(C136,TECNICAS!$E$12:$K$117,7,FALSE)</f>
        <v>20</v>
      </c>
      <c r="H136" s="16" t="s">
        <v>867</v>
      </c>
      <c r="I136" s="99">
        <v>60</v>
      </c>
    </row>
    <row r="137" spans="1:9" x14ac:dyDescent="0.25">
      <c r="A137" s="297" t="s">
        <v>867</v>
      </c>
      <c r="B137" s="254" t="s">
        <v>853</v>
      </c>
      <c r="C137" s="254" t="s">
        <v>492</v>
      </c>
      <c r="D137" s="298" t="s">
        <v>177</v>
      </c>
      <c r="E137" s="298" t="s">
        <v>177</v>
      </c>
      <c r="F137" s="298" t="s">
        <v>887</v>
      </c>
      <c r="G137" s="299">
        <f>VLOOKUP(C137,TECNICAS!$E$12:$K$117,7,FALSE)</f>
        <v>20</v>
      </c>
      <c r="H137" s="16" t="s">
        <v>867</v>
      </c>
      <c r="I137" s="99">
        <v>60</v>
      </c>
    </row>
    <row r="138" spans="1:9" x14ac:dyDescent="0.25">
      <c r="A138" s="297" t="s">
        <v>867</v>
      </c>
      <c r="B138" s="254" t="s">
        <v>621</v>
      </c>
      <c r="C138" s="254" t="s">
        <v>515</v>
      </c>
      <c r="D138" s="298" t="s">
        <v>177</v>
      </c>
      <c r="E138" s="298" t="s">
        <v>177</v>
      </c>
      <c r="F138" s="298" t="s">
        <v>887</v>
      </c>
      <c r="G138" s="299">
        <f>VLOOKUP(C138,TECNICAS!$E$12:$K$117,7,FALSE)</f>
        <v>20</v>
      </c>
      <c r="H138" s="16" t="s">
        <v>867</v>
      </c>
      <c r="I138" s="99">
        <v>60</v>
      </c>
    </row>
    <row r="139" spans="1:9" x14ac:dyDescent="0.25">
      <c r="A139" s="297" t="s">
        <v>867</v>
      </c>
      <c r="B139" s="254" t="s">
        <v>855</v>
      </c>
      <c r="C139" s="254" t="s">
        <v>515</v>
      </c>
      <c r="D139" s="298" t="s">
        <v>177</v>
      </c>
      <c r="E139" s="298" t="s">
        <v>177</v>
      </c>
      <c r="F139" s="298" t="s">
        <v>887</v>
      </c>
      <c r="G139" s="299">
        <f>VLOOKUP(C139,TECNICAS!$E$12:$K$117,7,FALSE)</f>
        <v>20</v>
      </c>
      <c r="H139" s="16" t="s">
        <v>867</v>
      </c>
      <c r="I139" s="99">
        <v>60</v>
      </c>
    </row>
    <row r="140" spans="1:9" x14ac:dyDescent="0.25">
      <c r="A140" s="297" t="s">
        <v>867</v>
      </c>
      <c r="B140" s="254" t="s">
        <v>840</v>
      </c>
      <c r="C140" s="254" t="s">
        <v>515</v>
      </c>
      <c r="D140" s="298" t="s">
        <v>177</v>
      </c>
      <c r="E140" s="298" t="s">
        <v>177</v>
      </c>
      <c r="F140" s="298" t="s">
        <v>887</v>
      </c>
      <c r="G140" s="299">
        <f>VLOOKUP(C140,TECNICAS!$E$12:$K$117,7,FALSE)</f>
        <v>20</v>
      </c>
      <c r="H140" s="16" t="s">
        <v>867</v>
      </c>
      <c r="I140" s="99">
        <v>60</v>
      </c>
    </row>
    <row r="141" spans="1:9" x14ac:dyDescent="0.25">
      <c r="A141" s="297" t="s">
        <v>867</v>
      </c>
      <c r="B141" s="254" t="s">
        <v>856</v>
      </c>
      <c r="C141" s="254" t="s">
        <v>515</v>
      </c>
      <c r="D141" s="298" t="s">
        <v>177</v>
      </c>
      <c r="E141" s="298" t="s">
        <v>177</v>
      </c>
      <c r="F141" s="298" t="s">
        <v>887</v>
      </c>
      <c r="G141" s="299">
        <f>VLOOKUP(C141,TECNICAS!$E$12:$K$117,7,FALSE)</f>
        <v>20</v>
      </c>
      <c r="H141" s="16" t="s">
        <v>867</v>
      </c>
      <c r="I141" s="99">
        <v>60</v>
      </c>
    </row>
    <row r="142" spans="1:9" x14ac:dyDescent="0.25">
      <c r="A142" s="297" t="s">
        <v>867</v>
      </c>
      <c r="B142" s="254" t="s">
        <v>855</v>
      </c>
      <c r="C142" s="254" t="s">
        <v>517</v>
      </c>
      <c r="D142" s="298" t="s">
        <v>177</v>
      </c>
      <c r="E142" s="298" t="s">
        <v>177</v>
      </c>
      <c r="F142" s="298" t="s">
        <v>887</v>
      </c>
      <c r="G142" s="299">
        <f>VLOOKUP(C142,TECNICAS!$E$12:$K$117,7,FALSE)</f>
        <v>20</v>
      </c>
      <c r="H142" s="16" t="s">
        <v>867</v>
      </c>
      <c r="I142" s="99">
        <v>60</v>
      </c>
    </row>
    <row r="143" spans="1:9" x14ac:dyDescent="0.25">
      <c r="A143" s="297" t="s">
        <v>867</v>
      </c>
      <c r="B143" s="254" t="s">
        <v>625</v>
      </c>
      <c r="C143" s="254" t="s">
        <v>517</v>
      </c>
      <c r="D143" s="298" t="s">
        <v>177</v>
      </c>
      <c r="E143" s="298" t="s">
        <v>177</v>
      </c>
      <c r="F143" s="298" t="s">
        <v>887</v>
      </c>
      <c r="G143" s="299">
        <f>VLOOKUP(C143,TECNICAS!$E$12:$K$117,7,FALSE)</f>
        <v>20</v>
      </c>
      <c r="H143" s="16" t="s">
        <v>867</v>
      </c>
      <c r="I143" s="99">
        <v>60</v>
      </c>
    </row>
    <row r="144" spans="1:9" x14ac:dyDescent="0.25">
      <c r="A144" s="297" t="s">
        <v>866</v>
      </c>
      <c r="B144" s="254" t="s">
        <v>683</v>
      </c>
      <c r="C144" s="254" t="s">
        <v>519</v>
      </c>
      <c r="D144" s="298" t="s">
        <v>177</v>
      </c>
      <c r="E144" s="298" t="s">
        <v>177</v>
      </c>
      <c r="F144" s="298" t="s">
        <v>887</v>
      </c>
      <c r="G144" s="299">
        <f>VLOOKUP(C144,TECNICAS!$E$12:$K$117,7,FALSE)</f>
        <v>20</v>
      </c>
      <c r="H144" s="16" t="s">
        <v>866</v>
      </c>
      <c r="I144" s="99">
        <v>60</v>
      </c>
    </row>
    <row r="145" spans="1:9" x14ac:dyDescent="0.25">
      <c r="A145" s="297" t="s">
        <v>867</v>
      </c>
      <c r="B145" s="254" t="s">
        <v>855</v>
      </c>
      <c r="C145" s="254" t="s">
        <v>519</v>
      </c>
      <c r="D145" s="298" t="s">
        <v>177</v>
      </c>
      <c r="E145" s="298" t="s">
        <v>177</v>
      </c>
      <c r="F145" s="298" t="s">
        <v>887</v>
      </c>
      <c r="G145" s="299">
        <f>VLOOKUP(C145,TECNICAS!$E$12:$K$117,7,FALSE)</f>
        <v>20</v>
      </c>
      <c r="H145" s="16" t="s">
        <v>867</v>
      </c>
      <c r="I145" s="99">
        <v>60</v>
      </c>
    </row>
    <row r="146" spans="1:9" x14ac:dyDescent="0.25">
      <c r="A146" s="297" t="s">
        <v>867</v>
      </c>
      <c r="B146" s="254" t="s">
        <v>621</v>
      </c>
      <c r="C146" s="254" t="s">
        <v>519</v>
      </c>
      <c r="D146" s="298" t="s">
        <v>177</v>
      </c>
      <c r="E146" s="298" t="s">
        <v>177</v>
      </c>
      <c r="F146" s="298" t="s">
        <v>887</v>
      </c>
      <c r="G146" s="299">
        <f>VLOOKUP(C146,TECNICAS!$E$12:$K$117,7,FALSE)</f>
        <v>20</v>
      </c>
      <c r="H146" s="16" t="s">
        <v>867</v>
      </c>
      <c r="I146" s="99">
        <v>60</v>
      </c>
    </row>
    <row r="147" spans="1:9" x14ac:dyDescent="0.25">
      <c r="A147" s="297" t="s">
        <v>867</v>
      </c>
      <c r="B147" s="254" t="s">
        <v>840</v>
      </c>
      <c r="C147" s="254" t="s">
        <v>519</v>
      </c>
      <c r="D147" s="298" t="s">
        <v>177</v>
      </c>
      <c r="E147" s="298" t="s">
        <v>177</v>
      </c>
      <c r="F147" s="298" t="s">
        <v>887</v>
      </c>
      <c r="G147" s="299">
        <f>VLOOKUP(C147,TECNICAS!$E$12:$K$117,7,FALSE)</f>
        <v>20</v>
      </c>
      <c r="H147" s="16" t="s">
        <v>867</v>
      </c>
      <c r="I147" s="99">
        <v>60</v>
      </c>
    </row>
    <row r="148" spans="1:9" x14ac:dyDescent="0.25">
      <c r="A148" s="297" t="s">
        <v>867</v>
      </c>
      <c r="B148" s="254" t="s">
        <v>625</v>
      </c>
      <c r="C148" s="254" t="s">
        <v>519</v>
      </c>
      <c r="D148" s="298" t="s">
        <v>177</v>
      </c>
      <c r="E148" s="298" t="s">
        <v>177</v>
      </c>
      <c r="F148" s="298" t="s">
        <v>887</v>
      </c>
      <c r="G148" s="299">
        <f>VLOOKUP(C148,TECNICAS!$E$12:$K$117,7,FALSE)</f>
        <v>20</v>
      </c>
      <c r="H148" s="16" t="s">
        <v>867</v>
      </c>
      <c r="I148" s="99">
        <v>60</v>
      </c>
    </row>
    <row r="149" spans="1:9" x14ac:dyDescent="0.25">
      <c r="A149" s="297" t="s">
        <v>867</v>
      </c>
      <c r="B149" s="254" t="s">
        <v>856</v>
      </c>
      <c r="C149" s="254" t="s">
        <v>519</v>
      </c>
      <c r="D149" s="298" t="s">
        <v>177</v>
      </c>
      <c r="E149" s="298" t="s">
        <v>177</v>
      </c>
      <c r="F149" s="298" t="s">
        <v>887</v>
      </c>
      <c r="G149" s="299">
        <f>VLOOKUP(C149,TECNICAS!$E$12:$K$117,7,FALSE)</f>
        <v>20</v>
      </c>
      <c r="H149" s="16" t="s">
        <v>867</v>
      </c>
      <c r="I149" s="99">
        <v>60</v>
      </c>
    </row>
    <row r="150" spans="1:9" x14ac:dyDescent="0.25">
      <c r="A150" s="297" t="s">
        <v>867</v>
      </c>
      <c r="B150" s="254" t="s">
        <v>840</v>
      </c>
      <c r="C150" s="254" t="s">
        <v>521</v>
      </c>
      <c r="D150" s="298" t="s">
        <v>177</v>
      </c>
      <c r="E150" s="298" t="s">
        <v>177</v>
      </c>
      <c r="F150" s="298" t="s">
        <v>887</v>
      </c>
      <c r="G150" s="299">
        <f>VLOOKUP(C150,TECNICAS!$E$12:$K$117,7,FALSE)</f>
        <v>20</v>
      </c>
      <c r="H150" s="16" t="s">
        <v>867</v>
      </c>
      <c r="I150" s="99">
        <v>60</v>
      </c>
    </row>
    <row r="151" spans="1:9" x14ac:dyDescent="0.25">
      <c r="A151" s="297" t="s">
        <v>867</v>
      </c>
      <c r="B151" s="254" t="s">
        <v>625</v>
      </c>
      <c r="C151" s="254" t="s">
        <v>521</v>
      </c>
      <c r="D151" s="298" t="s">
        <v>177</v>
      </c>
      <c r="E151" s="298" t="s">
        <v>177</v>
      </c>
      <c r="F151" s="298" t="s">
        <v>887</v>
      </c>
      <c r="G151" s="299">
        <f>VLOOKUP(C151,TECNICAS!$E$12:$K$117,7,FALSE)</f>
        <v>20</v>
      </c>
      <c r="H151" s="16" t="s">
        <v>867</v>
      </c>
      <c r="I151" s="99">
        <v>60</v>
      </c>
    </row>
    <row r="152" spans="1:9" x14ac:dyDescent="0.25">
      <c r="A152" s="297" t="s">
        <v>867</v>
      </c>
      <c r="B152" s="253" t="s">
        <v>625</v>
      </c>
      <c r="C152" s="254" t="s">
        <v>522</v>
      </c>
      <c r="D152" s="298" t="s">
        <v>177</v>
      </c>
      <c r="E152" s="298" t="s">
        <v>177</v>
      </c>
      <c r="F152" s="298" t="s">
        <v>887</v>
      </c>
      <c r="G152" s="299">
        <f>VLOOKUP(C152,TECNICAS!$E$12:$K$117,7,FALSE)</f>
        <v>20</v>
      </c>
      <c r="H152" s="16" t="s">
        <v>867</v>
      </c>
      <c r="I152" s="99">
        <v>60</v>
      </c>
    </row>
    <row r="153" spans="1:9" x14ac:dyDescent="0.25">
      <c r="A153" s="297" t="s">
        <v>867</v>
      </c>
      <c r="B153" s="298" t="s">
        <v>633</v>
      </c>
      <c r="C153" s="254" t="s">
        <v>556</v>
      </c>
      <c r="D153" s="298" t="s">
        <v>177</v>
      </c>
      <c r="E153" s="298" t="s">
        <v>177</v>
      </c>
      <c r="F153" s="298" t="s">
        <v>887</v>
      </c>
      <c r="G153" s="299">
        <f>VLOOKUP(C153,TECNICAS!$E$12:$K$117,7,FALSE)</f>
        <v>20</v>
      </c>
      <c r="H153" s="16" t="s">
        <v>867</v>
      </c>
      <c r="I153" s="99">
        <v>60</v>
      </c>
    </row>
    <row r="154" spans="1:9" x14ac:dyDescent="0.25">
      <c r="A154" s="297" t="s">
        <v>867</v>
      </c>
      <c r="B154" s="224" t="s">
        <v>840</v>
      </c>
      <c r="C154" s="254" t="s">
        <v>557</v>
      </c>
      <c r="D154" s="298" t="s">
        <v>177</v>
      </c>
      <c r="E154" s="298" t="s">
        <v>177</v>
      </c>
      <c r="F154" s="298" t="s">
        <v>887</v>
      </c>
      <c r="G154" s="299">
        <f>VLOOKUP(C154,TECNICAS!$E$12:$K$117,7,FALSE)</f>
        <v>20</v>
      </c>
      <c r="H154" s="16" t="s">
        <v>867</v>
      </c>
      <c r="I154" s="99">
        <v>60</v>
      </c>
    </row>
    <row r="155" spans="1:9" x14ac:dyDescent="0.25">
      <c r="A155" s="297" t="s">
        <v>867</v>
      </c>
      <c r="B155" s="224" t="s">
        <v>625</v>
      </c>
      <c r="C155" s="254" t="s">
        <v>557</v>
      </c>
      <c r="D155" s="298" t="s">
        <v>177</v>
      </c>
      <c r="E155" s="298" t="s">
        <v>177</v>
      </c>
      <c r="F155" s="298" t="s">
        <v>887</v>
      </c>
      <c r="G155" s="299">
        <f>VLOOKUP(C155,TECNICAS!$E$12:$K$117,7,FALSE)</f>
        <v>20</v>
      </c>
      <c r="H155" s="16" t="s">
        <v>867</v>
      </c>
      <c r="I155" s="99">
        <v>60</v>
      </c>
    </row>
    <row r="156" spans="1:9" x14ac:dyDescent="0.25">
      <c r="A156" s="297" t="s">
        <v>867</v>
      </c>
      <c r="B156" s="224" t="s">
        <v>854</v>
      </c>
      <c r="C156" s="254" t="s">
        <v>557</v>
      </c>
      <c r="D156" s="298" t="s">
        <v>177</v>
      </c>
      <c r="E156" s="298" t="s">
        <v>177</v>
      </c>
      <c r="F156" s="298" t="s">
        <v>887</v>
      </c>
      <c r="G156" s="299">
        <f>VLOOKUP(C156,TECNICAS!$E$12:$K$117,7,FALSE)</f>
        <v>20</v>
      </c>
      <c r="H156" s="16" t="s">
        <v>867</v>
      </c>
      <c r="I156" s="99">
        <v>60</v>
      </c>
    </row>
    <row r="157" spans="1:9" x14ac:dyDescent="0.25">
      <c r="A157" s="297" t="s">
        <v>867</v>
      </c>
      <c r="B157" s="224" t="s">
        <v>840</v>
      </c>
      <c r="C157" s="254" t="s">
        <v>558</v>
      </c>
      <c r="D157" s="298" t="s">
        <v>177</v>
      </c>
      <c r="E157" s="298" t="s">
        <v>177</v>
      </c>
      <c r="F157" s="298" t="s">
        <v>887</v>
      </c>
      <c r="G157" s="299">
        <f>VLOOKUP(C157,TECNICAS!$E$12:$K$117,7,FALSE)</f>
        <v>20</v>
      </c>
      <c r="H157" s="16" t="s">
        <v>867</v>
      </c>
      <c r="I157" s="99">
        <v>60</v>
      </c>
    </row>
    <row r="158" spans="1:9" x14ac:dyDescent="0.25">
      <c r="A158" s="297" t="s">
        <v>867</v>
      </c>
      <c r="B158" s="224" t="s">
        <v>625</v>
      </c>
      <c r="C158" s="254" t="s">
        <v>558</v>
      </c>
      <c r="D158" s="298" t="s">
        <v>177</v>
      </c>
      <c r="E158" s="298" t="s">
        <v>177</v>
      </c>
      <c r="F158" s="298" t="s">
        <v>887</v>
      </c>
      <c r="G158" s="299">
        <f>VLOOKUP(C158,TECNICAS!$E$12:$K$117,7,FALSE)</f>
        <v>20</v>
      </c>
      <c r="H158" s="16" t="s">
        <v>867</v>
      </c>
      <c r="I158" s="99">
        <v>60</v>
      </c>
    </row>
    <row r="159" spans="1:9" x14ac:dyDescent="0.25">
      <c r="A159" s="297" t="s">
        <v>867</v>
      </c>
      <c r="B159" s="224" t="s">
        <v>854</v>
      </c>
      <c r="C159" s="254" t="s">
        <v>558</v>
      </c>
      <c r="D159" s="298" t="s">
        <v>177</v>
      </c>
      <c r="E159" s="298" t="s">
        <v>177</v>
      </c>
      <c r="F159" s="298" t="s">
        <v>887</v>
      </c>
      <c r="G159" s="299">
        <f>VLOOKUP(C159,TECNICAS!$E$12:$K$117,7,FALSE)</f>
        <v>20</v>
      </c>
      <c r="H159" s="16" t="s">
        <v>867</v>
      </c>
      <c r="I159" s="99">
        <v>60</v>
      </c>
    </row>
    <row r="160" spans="1:9" x14ac:dyDescent="0.25">
      <c r="A160" s="297" t="s">
        <v>867</v>
      </c>
      <c r="B160" s="298" t="s">
        <v>633</v>
      </c>
      <c r="C160" s="254" t="s">
        <v>560</v>
      </c>
      <c r="D160" s="298" t="s">
        <v>177</v>
      </c>
      <c r="E160" s="298" t="s">
        <v>177</v>
      </c>
      <c r="F160" s="298" t="s">
        <v>887</v>
      </c>
      <c r="G160" s="299">
        <f>VLOOKUP(C160,TECNICAS!$E$12:$K$117,7,FALSE)</f>
        <v>20</v>
      </c>
      <c r="H160" s="16" t="s">
        <v>867</v>
      </c>
      <c r="I160" s="99">
        <v>60</v>
      </c>
    </row>
    <row r="161" spans="1:9" x14ac:dyDescent="0.25">
      <c r="A161" s="297" t="s">
        <v>867</v>
      </c>
      <c r="B161" s="224" t="s">
        <v>632</v>
      </c>
      <c r="C161" s="254" t="s">
        <v>561</v>
      </c>
      <c r="D161" s="298" t="s">
        <v>177</v>
      </c>
      <c r="E161" s="298" t="s">
        <v>177</v>
      </c>
      <c r="F161" s="298" t="s">
        <v>887</v>
      </c>
      <c r="G161" s="299">
        <f>VLOOKUP(C161,TECNICAS!$E$12:$K$117,7,FALSE)</f>
        <v>20</v>
      </c>
      <c r="H161" s="16" t="s">
        <v>867</v>
      </c>
      <c r="I161" s="99">
        <v>60</v>
      </c>
    </row>
    <row r="162" spans="1:9" x14ac:dyDescent="0.25">
      <c r="A162" s="297" t="s">
        <v>867</v>
      </c>
      <c r="B162" s="224" t="s">
        <v>853</v>
      </c>
      <c r="C162" s="254" t="s">
        <v>561</v>
      </c>
      <c r="D162" s="298" t="s">
        <v>177</v>
      </c>
      <c r="E162" s="298" t="s">
        <v>177</v>
      </c>
      <c r="F162" s="298" t="s">
        <v>887</v>
      </c>
      <c r="G162" s="299">
        <f>VLOOKUP(C162,TECNICAS!$E$12:$K$117,7,FALSE)</f>
        <v>20</v>
      </c>
      <c r="H162" s="16" t="s">
        <v>867</v>
      </c>
      <c r="I162" s="99">
        <v>60</v>
      </c>
    </row>
    <row r="163" spans="1:9" x14ac:dyDescent="0.25">
      <c r="A163" s="297" t="s">
        <v>867</v>
      </c>
      <c r="B163" s="298" t="s">
        <v>632</v>
      </c>
      <c r="C163" s="254" t="s">
        <v>562</v>
      </c>
      <c r="D163" s="298" t="s">
        <v>177</v>
      </c>
      <c r="E163" s="298" t="s">
        <v>177</v>
      </c>
      <c r="F163" s="298" t="s">
        <v>887</v>
      </c>
      <c r="G163" s="299">
        <f>VLOOKUP(C163,TECNICAS!$E$12:$K$117,7,FALSE)</f>
        <v>20</v>
      </c>
      <c r="H163" s="16" t="s">
        <v>867</v>
      </c>
      <c r="I163" s="99">
        <v>60</v>
      </c>
    </row>
    <row r="164" spans="1:9" x14ac:dyDescent="0.25">
      <c r="A164" s="297" t="s">
        <v>867</v>
      </c>
      <c r="B164" s="298" t="s">
        <v>632</v>
      </c>
      <c r="C164" s="254" t="s">
        <v>563</v>
      </c>
      <c r="D164" s="298" t="s">
        <v>177</v>
      </c>
      <c r="E164" s="298" t="s">
        <v>177</v>
      </c>
      <c r="F164" s="298" t="s">
        <v>887</v>
      </c>
      <c r="G164" s="299">
        <f>VLOOKUP(C164,TECNICAS!$E$12:$K$117,7,FALSE)</f>
        <v>20</v>
      </c>
      <c r="H164" s="16" t="s">
        <v>867</v>
      </c>
      <c r="I164" s="99">
        <v>60</v>
      </c>
    </row>
    <row r="165" spans="1:9" x14ac:dyDescent="0.25">
      <c r="A165" s="297" t="s">
        <v>867</v>
      </c>
      <c r="B165" s="298" t="s">
        <v>633</v>
      </c>
      <c r="C165" s="254" t="s">
        <v>564</v>
      </c>
      <c r="D165" s="298" t="s">
        <v>177</v>
      </c>
      <c r="E165" s="298" t="s">
        <v>177</v>
      </c>
      <c r="F165" s="298" t="s">
        <v>887</v>
      </c>
      <c r="G165" s="299">
        <f>VLOOKUP(C165,TECNICAS!$E$12:$K$117,7,FALSE)</f>
        <v>20</v>
      </c>
      <c r="H165" s="16" t="s">
        <v>867</v>
      </c>
      <c r="I165" s="99">
        <v>60</v>
      </c>
    </row>
    <row r="166" spans="1:9" x14ac:dyDescent="0.25">
      <c r="A166" s="297" t="s">
        <v>868</v>
      </c>
      <c r="B166" s="298" t="s">
        <v>662</v>
      </c>
      <c r="C166" s="254" t="s">
        <v>566</v>
      </c>
      <c r="D166" s="298" t="s">
        <v>177</v>
      </c>
      <c r="E166" s="298" t="s">
        <v>177</v>
      </c>
      <c r="F166" s="298" t="s">
        <v>887</v>
      </c>
      <c r="G166" s="299">
        <f>VLOOKUP(C166,TECNICAS!$E$12:$K$117,7,FALSE)</f>
        <v>20</v>
      </c>
      <c r="H166" s="16" t="s">
        <v>868</v>
      </c>
      <c r="I166" s="99">
        <v>60</v>
      </c>
    </row>
    <row r="167" spans="1:9" x14ac:dyDescent="0.25">
      <c r="A167" s="297" t="s">
        <v>868</v>
      </c>
      <c r="B167" s="298" t="s">
        <v>665</v>
      </c>
      <c r="C167" s="254" t="s">
        <v>567</v>
      </c>
      <c r="D167" s="298" t="s">
        <v>177</v>
      </c>
      <c r="E167" s="298" t="s">
        <v>177</v>
      </c>
      <c r="F167" s="298" t="s">
        <v>887</v>
      </c>
      <c r="G167" s="299">
        <f>VLOOKUP(C167,TECNICAS!$E$12:$K$117,7,FALSE)</f>
        <v>20</v>
      </c>
      <c r="H167" s="16" t="s">
        <v>868</v>
      </c>
      <c r="I167" s="99">
        <v>60</v>
      </c>
    </row>
    <row r="168" spans="1:9" x14ac:dyDescent="0.25">
      <c r="A168" s="297" t="s">
        <v>867</v>
      </c>
      <c r="B168" s="224" t="s">
        <v>843</v>
      </c>
      <c r="C168" s="254" t="s">
        <v>642</v>
      </c>
      <c r="D168" s="298" t="s">
        <v>177</v>
      </c>
      <c r="E168" s="298" t="s">
        <v>177</v>
      </c>
      <c r="F168" s="298" t="s">
        <v>887</v>
      </c>
      <c r="G168" s="299">
        <f>VLOOKUP(C168,TECNICAS!$E$12:$K$117,7,FALSE)</f>
        <v>20</v>
      </c>
      <c r="H168" s="16" t="s">
        <v>867</v>
      </c>
      <c r="I168" s="99">
        <v>60</v>
      </c>
    </row>
    <row r="169" spans="1:9" x14ac:dyDescent="0.25">
      <c r="A169" s="297" t="s">
        <v>868</v>
      </c>
      <c r="B169" s="224" t="s">
        <v>852</v>
      </c>
      <c r="C169" s="254" t="s">
        <v>642</v>
      </c>
      <c r="D169" s="298" t="s">
        <v>177</v>
      </c>
      <c r="E169" s="298" t="s">
        <v>177</v>
      </c>
      <c r="F169" s="298" t="s">
        <v>887</v>
      </c>
      <c r="G169" s="299">
        <f>VLOOKUP(C169,TECNICAS!$E$12:$K$117,7,FALSE)</f>
        <v>20</v>
      </c>
      <c r="H169" s="16" t="s">
        <v>868</v>
      </c>
      <c r="I169" s="99">
        <v>60</v>
      </c>
    </row>
    <row r="170" spans="1:9" x14ac:dyDescent="0.25">
      <c r="A170" s="297" t="s">
        <v>869</v>
      </c>
      <c r="B170" s="224" t="s">
        <v>669</v>
      </c>
      <c r="C170" s="254" t="s">
        <v>642</v>
      </c>
      <c r="D170" s="298" t="s">
        <v>177</v>
      </c>
      <c r="E170" s="298" t="s">
        <v>177</v>
      </c>
      <c r="F170" s="298" t="s">
        <v>887</v>
      </c>
      <c r="G170" s="299">
        <f>VLOOKUP(C170,TECNICAS!$E$12:$K$117,7,FALSE)</f>
        <v>20</v>
      </c>
      <c r="H170" s="16" t="s">
        <v>869</v>
      </c>
      <c r="I170" s="99">
        <v>60</v>
      </c>
    </row>
    <row r="171" spans="1:9" x14ac:dyDescent="0.25">
      <c r="A171" s="297" t="s">
        <v>868</v>
      </c>
      <c r="B171" s="298" t="s">
        <v>666</v>
      </c>
      <c r="C171" s="254" t="s">
        <v>574</v>
      </c>
      <c r="D171" s="298" t="s">
        <v>177</v>
      </c>
      <c r="E171" s="298" t="s">
        <v>177</v>
      </c>
      <c r="F171" s="298" t="s">
        <v>887</v>
      </c>
      <c r="G171" s="299">
        <f>VLOOKUP(C171,TECNICAS!$E$12:$K$117,7,FALSE)</f>
        <v>20</v>
      </c>
      <c r="H171" s="16" t="s">
        <v>868</v>
      </c>
      <c r="I171" s="99">
        <v>60</v>
      </c>
    </row>
    <row r="172" spans="1:9" x14ac:dyDescent="0.25">
      <c r="A172" s="297" t="s">
        <v>869</v>
      </c>
      <c r="B172" s="298" t="s">
        <v>670</v>
      </c>
      <c r="C172" s="254" t="s">
        <v>575</v>
      </c>
      <c r="D172" s="298" t="s">
        <v>177</v>
      </c>
      <c r="E172" s="298" t="s">
        <v>177</v>
      </c>
      <c r="F172" s="298" t="s">
        <v>887</v>
      </c>
      <c r="G172" s="299">
        <f>VLOOKUP(C172,TECNICAS!$E$12:$K$117,7,FALSE)</f>
        <v>20</v>
      </c>
      <c r="H172" s="16" t="s">
        <v>869</v>
      </c>
      <c r="I172" s="99">
        <v>60</v>
      </c>
    </row>
    <row r="173" spans="1:9" x14ac:dyDescent="0.25">
      <c r="A173" s="297" t="s">
        <v>868</v>
      </c>
      <c r="B173" s="145" t="s">
        <v>852</v>
      </c>
      <c r="C173" s="254" t="s">
        <v>576</v>
      </c>
      <c r="D173" s="298" t="s">
        <v>177</v>
      </c>
      <c r="E173" s="298" t="s">
        <v>177</v>
      </c>
      <c r="F173" s="298" t="s">
        <v>887</v>
      </c>
      <c r="G173" s="299">
        <f>VLOOKUP(C173,TECNICAS!$E$12:$K$117,7,FALSE)</f>
        <v>20</v>
      </c>
      <c r="H173" s="16" t="s">
        <v>868</v>
      </c>
      <c r="I173" s="99">
        <v>60</v>
      </c>
    </row>
    <row r="174" spans="1:9" x14ac:dyDescent="0.25">
      <c r="A174" s="297" t="s">
        <v>869</v>
      </c>
      <c r="B174" s="145" t="s">
        <v>851</v>
      </c>
      <c r="C174" s="254" t="s">
        <v>576</v>
      </c>
      <c r="D174" s="298" t="s">
        <v>177</v>
      </c>
      <c r="E174" s="298" t="s">
        <v>177</v>
      </c>
      <c r="F174" s="298" t="s">
        <v>887</v>
      </c>
      <c r="G174" s="299">
        <f>VLOOKUP(C174,TECNICAS!$E$12:$K$117,7,FALSE)</f>
        <v>20</v>
      </c>
      <c r="H174" s="16" t="s">
        <v>869</v>
      </c>
      <c r="I174" s="99">
        <v>60</v>
      </c>
    </row>
    <row r="175" spans="1:9" ht="13.5" customHeight="1" x14ac:dyDescent="0.25">
      <c r="A175" s="297" t="s">
        <v>869</v>
      </c>
      <c r="B175" s="224" t="s">
        <v>850</v>
      </c>
      <c r="C175" s="254" t="s">
        <v>577</v>
      </c>
      <c r="D175" s="298" t="s">
        <v>177</v>
      </c>
      <c r="E175" s="298" t="s">
        <v>177</v>
      </c>
      <c r="F175" s="298" t="s">
        <v>887</v>
      </c>
      <c r="G175" s="299">
        <f>VLOOKUP(C175,TECNICAS!$E$12:$K$117,7,FALSE)</f>
        <v>20</v>
      </c>
      <c r="H175" s="16" t="s">
        <v>869</v>
      </c>
      <c r="I175" s="99">
        <v>60</v>
      </c>
    </row>
    <row r="176" spans="1:9" x14ac:dyDescent="0.25">
      <c r="A176" s="297" t="s">
        <v>869</v>
      </c>
      <c r="B176" s="224" t="s">
        <v>847</v>
      </c>
      <c r="C176" s="254" t="s">
        <v>577</v>
      </c>
      <c r="D176" s="298" t="s">
        <v>177</v>
      </c>
      <c r="E176" s="298" t="s">
        <v>177</v>
      </c>
      <c r="F176" s="298" t="s">
        <v>887</v>
      </c>
      <c r="G176" s="299">
        <f>VLOOKUP(C176,TECNICAS!$E$12:$K$117,7,FALSE)</f>
        <v>20</v>
      </c>
      <c r="H176" s="16" t="s">
        <v>869</v>
      </c>
      <c r="I176" s="99">
        <v>60</v>
      </c>
    </row>
    <row r="177" spans="1:9" x14ac:dyDescent="0.25">
      <c r="A177" s="297" t="s">
        <v>869</v>
      </c>
      <c r="B177" s="224" t="s">
        <v>848</v>
      </c>
      <c r="C177" s="254" t="s">
        <v>577</v>
      </c>
      <c r="D177" s="298" t="s">
        <v>177</v>
      </c>
      <c r="E177" s="298" t="s">
        <v>177</v>
      </c>
      <c r="F177" s="298" t="s">
        <v>887</v>
      </c>
      <c r="G177" s="299">
        <f>VLOOKUP(C177,TECNICAS!$E$12:$K$117,7,FALSE)</f>
        <v>20</v>
      </c>
      <c r="H177" s="16" t="s">
        <v>869</v>
      </c>
      <c r="I177" s="99">
        <v>60</v>
      </c>
    </row>
    <row r="178" spans="1:9" x14ac:dyDescent="0.25">
      <c r="A178" s="297" t="s">
        <v>870</v>
      </c>
      <c r="B178" s="224" t="s">
        <v>849</v>
      </c>
      <c r="C178" s="254" t="s">
        <v>577</v>
      </c>
      <c r="D178" s="298" t="s">
        <v>177</v>
      </c>
      <c r="E178" s="298" t="s">
        <v>177</v>
      </c>
      <c r="F178" s="298" t="s">
        <v>887</v>
      </c>
      <c r="G178" s="299">
        <f>VLOOKUP(C178,TECNICAS!$E$12:$K$117,7,FALSE)</f>
        <v>20</v>
      </c>
      <c r="H178" s="16" t="s">
        <v>870</v>
      </c>
      <c r="I178" s="99">
        <v>60</v>
      </c>
    </row>
    <row r="179" spans="1:9" x14ac:dyDescent="0.25">
      <c r="A179" s="297" t="s">
        <v>868</v>
      </c>
      <c r="B179" s="224" t="s">
        <v>846</v>
      </c>
      <c r="C179" s="254" t="s">
        <v>578</v>
      </c>
      <c r="D179" s="298" t="s">
        <v>177</v>
      </c>
      <c r="E179" s="298" t="s">
        <v>177</v>
      </c>
      <c r="F179" s="298" t="s">
        <v>887</v>
      </c>
      <c r="G179" s="299">
        <f>VLOOKUP(C179,TECNICAS!$E$12:$K$117,7,FALSE)</f>
        <v>20</v>
      </c>
      <c r="H179" s="16" t="s">
        <v>868</v>
      </c>
      <c r="I179" s="99">
        <v>60</v>
      </c>
    </row>
    <row r="180" spans="1:9" x14ac:dyDescent="0.25">
      <c r="A180" s="297" t="s">
        <v>869</v>
      </c>
      <c r="B180" s="224" t="s">
        <v>844</v>
      </c>
      <c r="C180" s="254" t="s">
        <v>578</v>
      </c>
      <c r="D180" s="298" t="s">
        <v>177</v>
      </c>
      <c r="E180" s="298" t="s">
        <v>177</v>
      </c>
      <c r="F180" s="298" t="s">
        <v>887</v>
      </c>
      <c r="G180" s="299">
        <f>VLOOKUP(C180,TECNICAS!$E$12:$K$117,7,FALSE)</f>
        <v>20</v>
      </c>
      <c r="H180" s="16" t="s">
        <v>869</v>
      </c>
      <c r="I180" s="99">
        <v>60</v>
      </c>
    </row>
    <row r="181" spans="1:9" x14ac:dyDescent="0.25">
      <c r="A181" s="297" t="s">
        <v>869</v>
      </c>
      <c r="B181" s="224" t="s">
        <v>845</v>
      </c>
      <c r="C181" s="254" t="s">
        <v>578</v>
      </c>
      <c r="D181" s="298" t="s">
        <v>177</v>
      </c>
      <c r="E181" s="298" t="s">
        <v>177</v>
      </c>
      <c r="F181" s="298" t="s">
        <v>887</v>
      </c>
      <c r="G181" s="299">
        <f>VLOOKUP(C181,TECNICAS!$E$12:$K$117,7,FALSE)</f>
        <v>20</v>
      </c>
      <c r="H181" s="16" t="s">
        <v>869</v>
      </c>
      <c r="I181" s="99">
        <v>60</v>
      </c>
    </row>
    <row r="182" spans="1:9" x14ac:dyDescent="0.25">
      <c r="A182" s="297" t="s">
        <v>869</v>
      </c>
      <c r="B182" s="298" t="s">
        <v>677</v>
      </c>
      <c r="C182" s="254" t="s">
        <v>579</v>
      </c>
      <c r="D182" s="298" t="s">
        <v>177</v>
      </c>
      <c r="E182" s="298" t="s">
        <v>177</v>
      </c>
      <c r="F182" s="298" t="s">
        <v>887</v>
      </c>
      <c r="G182" s="299">
        <f>VLOOKUP(C182,TECNICAS!$E$12:$K$117,7,FALSE)</f>
        <v>20</v>
      </c>
      <c r="H182" s="16" t="s">
        <v>869</v>
      </c>
      <c r="I182" s="99">
        <v>60</v>
      </c>
    </row>
    <row r="183" spans="1:9" x14ac:dyDescent="0.25">
      <c r="A183" s="297" t="s">
        <v>866</v>
      </c>
      <c r="B183" s="254" t="s">
        <v>606</v>
      </c>
      <c r="C183" s="253" t="s">
        <v>110</v>
      </c>
      <c r="D183" s="298" t="s">
        <v>177</v>
      </c>
      <c r="E183" s="298" t="s">
        <v>177</v>
      </c>
      <c r="F183" s="298" t="s">
        <v>717</v>
      </c>
      <c r="G183" s="299">
        <f>VLOOKUP(C183,ADMINISTRATIVAS!$F$12:$L$76,7,FALSE)</f>
        <v>20</v>
      </c>
      <c r="H183" s="16" t="s">
        <v>866</v>
      </c>
      <c r="I183" s="99">
        <v>60</v>
      </c>
    </row>
    <row r="184" spans="1:9" x14ac:dyDescent="0.25">
      <c r="A184" s="297" t="s">
        <v>867</v>
      </c>
      <c r="B184" s="254" t="s">
        <v>843</v>
      </c>
      <c r="C184" s="253" t="s">
        <v>110</v>
      </c>
      <c r="D184" s="298" t="s">
        <v>177</v>
      </c>
      <c r="E184" s="298" t="s">
        <v>177</v>
      </c>
      <c r="F184" s="298" t="s">
        <v>717</v>
      </c>
      <c r="G184" s="299">
        <f>VLOOKUP(C184,ADMINISTRATIVAS!$F$12:$L$76,7,FALSE)</f>
        <v>20</v>
      </c>
      <c r="H184" s="16" t="s">
        <v>867</v>
      </c>
      <c r="I184" s="99">
        <v>60</v>
      </c>
    </row>
    <row r="185" spans="1:9" x14ac:dyDescent="0.25">
      <c r="A185" s="297" t="s">
        <v>866</v>
      </c>
      <c r="B185" s="254" t="s">
        <v>606</v>
      </c>
      <c r="C185" s="253" t="s">
        <v>111</v>
      </c>
      <c r="D185" s="298" t="s">
        <v>177</v>
      </c>
      <c r="E185" s="298" t="s">
        <v>177</v>
      </c>
      <c r="F185" s="298" t="s">
        <v>717</v>
      </c>
      <c r="G185" s="299">
        <f>VLOOKUP(C185,ADMINISTRATIVAS!$F$12:$L$76,7,FALSE)</f>
        <v>20</v>
      </c>
      <c r="H185" s="16" t="s">
        <v>866</v>
      </c>
      <c r="I185" s="99">
        <v>60</v>
      </c>
    </row>
    <row r="186" spans="1:9" x14ac:dyDescent="0.25">
      <c r="A186" s="297" t="s">
        <v>867</v>
      </c>
      <c r="B186" s="254" t="s">
        <v>635</v>
      </c>
      <c r="C186" s="253" t="s">
        <v>111</v>
      </c>
      <c r="D186" s="298" t="s">
        <v>177</v>
      </c>
      <c r="E186" s="298" t="s">
        <v>177</v>
      </c>
      <c r="F186" s="298" t="s">
        <v>717</v>
      </c>
      <c r="G186" s="299">
        <f>VLOOKUP(C186,ADMINISTRATIVAS!$F$12:$L$76,7,FALSE)</f>
        <v>20</v>
      </c>
      <c r="H186" s="16" t="s">
        <v>867</v>
      </c>
      <c r="I186" s="99">
        <v>60</v>
      </c>
    </row>
    <row r="187" spans="1:9" x14ac:dyDescent="0.25">
      <c r="A187" s="297" t="s">
        <v>867</v>
      </c>
      <c r="B187" s="254" t="s">
        <v>843</v>
      </c>
      <c r="C187" s="253" t="s">
        <v>111</v>
      </c>
      <c r="D187" s="298" t="s">
        <v>177</v>
      </c>
      <c r="E187" s="298" t="s">
        <v>177</v>
      </c>
      <c r="F187" s="298" t="s">
        <v>717</v>
      </c>
      <c r="G187" s="299">
        <f>VLOOKUP(C187,ADMINISTRATIVAS!$F$12:$L$76,7,FALSE)</f>
        <v>20</v>
      </c>
      <c r="H187" s="16" t="s">
        <v>867</v>
      </c>
      <c r="I187" s="99">
        <v>60</v>
      </c>
    </row>
    <row r="188" spans="1:9" x14ac:dyDescent="0.25">
      <c r="A188" s="297" t="s">
        <v>867</v>
      </c>
      <c r="B188" s="254" t="s">
        <v>843</v>
      </c>
      <c r="C188" s="253" t="s">
        <v>111</v>
      </c>
      <c r="D188" s="298" t="s">
        <v>177</v>
      </c>
      <c r="E188" s="298" t="s">
        <v>177</v>
      </c>
      <c r="F188" s="298" t="s">
        <v>717</v>
      </c>
      <c r="G188" s="299">
        <f>VLOOKUP(C188,ADMINISTRATIVAS!$F$12:$L$76,7,FALSE)</f>
        <v>20</v>
      </c>
      <c r="H188" s="16" t="s">
        <v>867</v>
      </c>
      <c r="I188" s="99">
        <v>60</v>
      </c>
    </row>
    <row r="189" spans="1:9" x14ac:dyDescent="0.25">
      <c r="A189" s="297" t="s">
        <v>867</v>
      </c>
      <c r="B189" s="254" t="s">
        <v>635</v>
      </c>
      <c r="C189" s="253" t="s">
        <v>112</v>
      </c>
      <c r="D189" s="298" t="s">
        <v>177</v>
      </c>
      <c r="E189" s="298" t="s">
        <v>177</v>
      </c>
      <c r="F189" s="298" t="s">
        <v>717</v>
      </c>
      <c r="G189" s="299">
        <f>VLOOKUP(C189,ADMINISTRATIVAS!$F$12:$L$76,7,FALSE)</f>
        <v>20</v>
      </c>
      <c r="H189" s="16" t="s">
        <v>867</v>
      </c>
      <c r="I189" s="99">
        <v>60</v>
      </c>
    </row>
    <row r="190" spans="1:9" x14ac:dyDescent="0.25">
      <c r="A190" s="297" t="s">
        <v>867</v>
      </c>
      <c r="B190" s="254" t="s">
        <v>842</v>
      </c>
      <c r="C190" s="253" t="s">
        <v>112</v>
      </c>
      <c r="D190" s="298" t="s">
        <v>177</v>
      </c>
      <c r="E190" s="298" t="s">
        <v>177</v>
      </c>
      <c r="F190" s="298" t="s">
        <v>717</v>
      </c>
      <c r="G190" s="299">
        <f>VLOOKUP(C190,ADMINISTRATIVAS!$F$12:$L$76,7,FALSE)</f>
        <v>20</v>
      </c>
      <c r="H190" s="16" t="s">
        <v>867</v>
      </c>
      <c r="I190" s="99">
        <v>60</v>
      </c>
    </row>
    <row r="191" spans="1:9" x14ac:dyDescent="0.25">
      <c r="A191" s="297" t="s">
        <v>866</v>
      </c>
      <c r="B191" s="253" t="s">
        <v>606</v>
      </c>
      <c r="C191" s="253" t="s">
        <v>117</v>
      </c>
      <c r="D191" s="298" t="s">
        <v>177</v>
      </c>
      <c r="E191" s="298" t="s">
        <v>177</v>
      </c>
      <c r="F191" s="298" t="s">
        <v>717</v>
      </c>
      <c r="G191" s="299">
        <f>VLOOKUP(C191,ADMINISTRATIVAS!$F$12:$L$76,7,FALSE)</f>
        <v>20</v>
      </c>
      <c r="H191" s="16" t="s">
        <v>866</v>
      </c>
      <c r="I191" s="99">
        <v>60</v>
      </c>
    </row>
    <row r="192" spans="1:9" x14ac:dyDescent="0.25">
      <c r="A192" s="297" t="s">
        <v>866</v>
      </c>
      <c r="B192" s="298" t="s">
        <v>610</v>
      </c>
      <c r="C192" s="253" t="s">
        <v>120</v>
      </c>
      <c r="D192" s="298" t="s">
        <v>177</v>
      </c>
      <c r="E192" s="298" t="s">
        <v>177</v>
      </c>
      <c r="F192" s="298" t="s">
        <v>717</v>
      </c>
      <c r="G192" s="299">
        <f>VLOOKUP(C192,ADMINISTRATIVAS!$F$12:$L$76,7,FALSE)</f>
        <v>20</v>
      </c>
      <c r="H192" s="16" t="s">
        <v>866</v>
      </c>
      <c r="I192" s="99">
        <v>60</v>
      </c>
    </row>
    <row r="193" spans="1:9" x14ac:dyDescent="0.25">
      <c r="A193" s="297" t="s">
        <v>867</v>
      </c>
      <c r="B193" s="298" t="s">
        <v>635</v>
      </c>
      <c r="C193" s="253" t="s">
        <v>129</v>
      </c>
      <c r="D193" s="298" t="s">
        <v>177</v>
      </c>
      <c r="E193" s="298" t="s">
        <v>177</v>
      </c>
      <c r="F193" s="298" t="s">
        <v>717</v>
      </c>
      <c r="G193" s="299">
        <f>VLOOKUP(C193,ADMINISTRATIVAS!$F$12:$L$76,7,FALSE)</f>
        <v>40</v>
      </c>
      <c r="H193" s="16" t="s">
        <v>867</v>
      </c>
      <c r="I193" s="99">
        <v>60</v>
      </c>
    </row>
    <row r="194" spans="1:9" x14ac:dyDescent="0.25">
      <c r="A194" s="297" t="s">
        <v>868</v>
      </c>
      <c r="B194" s="298" t="s">
        <v>664</v>
      </c>
      <c r="C194" s="253" t="s">
        <v>130</v>
      </c>
      <c r="D194" s="298" t="s">
        <v>177</v>
      </c>
      <c r="E194" s="298" t="s">
        <v>177</v>
      </c>
      <c r="F194" s="298" t="s">
        <v>717</v>
      </c>
      <c r="G194" s="299">
        <f>VLOOKUP(C194,ADMINISTRATIVAS!$F$12:$L$76,7,FALSE)</f>
        <v>80</v>
      </c>
      <c r="H194" s="16" t="s">
        <v>868</v>
      </c>
      <c r="I194" s="99">
        <v>60</v>
      </c>
    </row>
    <row r="195" spans="1:9" x14ac:dyDescent="0.25">
      <c r="A195" s="297" t="s">
        <v>867</v>
      </c>
      <c r="B195" s="298" t="s">
        <v>648</v>
      </c>
      <c r="C195" s="253" t="s">
        <v>147</v>
      </c>
      <c r="D195" s="298" t="s">
        <v>177</v>
      </c>
      <c r="E195" s="298" t="s">
        <v>177</v>
      </c>
      <c r="F195" s="298" t="s">
        <v>717</v>
      </c>
      <c r="G195" s="299">
        <f>VLOOKUP(C195,ADMINISTRATIVAS!$F$12:$L$76,7,FALSE)</f>
        <v>0</v>
      </c>
      <c r="H195" s="16" t="s">
        <v>867</v>
      </c>
      <c r="I195" s="99">
        <v>60</v>
      </c>
    </row>
    <row r="196" spans="1:9" x14ac:dyDescent="0.25">
      <c r="A196" s="297" t="s">
        <v>866</v>
      </c>
      <c r="B196" s="298" t="s">
        <v>612</v>
      </c>
      <c r="C196" s="253" t="s">
        <v>148</v>
      </c>
      <c r="D196" s="298" t="s">
        <v>177</v>
      </c>
      <c r="E196" s="298" t="s">
        <v>177</v>
      </c>
      <c r="F196" s="298" t="s">
        <v>717</v>
      </c>
      <c r="G196" s="299">
        <f>VLOOKUP(C196,ADMINISTRATIVAS!$F$12:$L$76,7,FALSE)</f>
        <v>0</v>
      </c>
      <c r="H196" s="16" t="s">
        <v>866</v>
      </c>
      <c r="I196" s="99">
        <v>60</v>
      </c>
    </row>
    <row r="197" spans="1:9" x14ac:dyDescent="0.25">
      <c r="A197" s="297" t="s">
        <v>866</v>
      </c>
      <c r="B197" s="298" t="s">
        <v>888</v>
      </c>
      <c r="C197" s="253" t="s">
        <v>889</v>
      </c>
      <c r="D197" s="298" t="s">
        <v>177</v>
      </c>
      <c r="E197" s="298" t="s">
        <v>177</v>
      </c>
      <c r="F197" s="298" t="s">
        <v>717</v>
      </c>
      <c r="G197" s="299">
        <f>VLOOKUP(C197,ADMINISTRATIVAS!$F$12:$L$76,7,FALSE)</f>
        <v>20</v>
      </c>
      <c r="H197" s="16" t="s">
        <v>866</v>
      </c>
      <c r="I197" s="99">
        <v>60</v>
      </c>
    </row>
    <row r="198" spans="1:9" x14ac:dyDescent="0.25">
      <c r="A198" s="297" t="s">
        <v>866</v>
      </c>
      <c r="B198" s="298" t="s">
        <v>888</v>
      </c>
      <c r="C198" s="253" t="s">
        <v>890</v>
      </c>
      <c r="D198" s="298" t="s">
        <v>177</v>
      </c>
      <c r="E198" s="298" t="s">
        <v>177</v>
      </c>
      <c r="F198" s="298" t="s">
        <v>717</v>
      </c>
      <c r="G198" s="299">
        <f>VLOOKUP(C198,ADMINISTRATIVAS!$F$12:$L$76,7,FALSE)</f>
        <v>20</v>
      </c>
      <c r="H198" s="16" t="s">
        <v>866</v>
      </c>
      <c r="I198" s="99">
        <v>60</v>
      </c>
    </row>
    <row r="199" spans="1:9" x14ac:dyDescent="0.25">
      <c r="A199" s="297" t="s">
        <v>867</v>
      </c>
      <c r="B199" s="298" t="s">
        <v>864</v>
      </c>
      <c r="C199" s="253" t="s">
        <v>889</v>
      </c>
      <c r="D199" s="298" t="s">
        <v>177</v>
      </c>
      <c r="E199" s="298" t="s">
        <v>177</v>
      </c>
      <c r="F199" s="298" t="s">
        <v>717</v>
      </c>
      <c r="G199" s="299">
        <f>VLOOKUP(C199,ADMINISTRATIVAS!$F$12:$L$76,7,FALSE)</f>
        <v>20</v>
      </c>
      <c r="H199" s="16" t="s">
        <v>867</v>
      </c>
      <c r="I199" s="99">
        <v>60</v>
      </c>
    </row>
    <row r="200" spans="1:9" x14ac:dyDescent="0.25">
      <c r="A200" s="297" t="s">
        <v>867</v>
      </c>
      <c r="B200" s="298" t="s">
        <v>864</v>
      </c>
      <c r="C200" s="253" t="s">
        <v>890</v>
      </c>
      <c r="D200" s="298" t="s">
        <v>177</v>
      </c>
      <c r="E200" s="298" t="s">
        <v>177</v>
      </c>
      <c r="F200" s="298" t="s">
        <v>717</v>
      </c>
      <c r="G200" s="299">
        <f>VLOOKUP(C200,ADMINISTRATIVAS!$F$12:$L$76,7,FALSE)</f>
        <v>20</v>
      </c>
      <c r="H200" s="16" t="s">
        <v>867</v>
      </c>
      <c r="I200" s="99">
        <v>60</v>
      </c>
    </row>
    <row r="201" spans="1:9" ht="15.75" thickBot="1" x14ac:dyDescent="0.3">
      <c r="A201" s="300" t="s">
        <v>868</v>
      </c>
      <c r="B201" s="301" t="s">
        <v>662</v>
      </c>
      <c r="C201" s="255" t="s">
        <v>890</v>
      </c>
      <c r="D201" s="301" t="s">
        <v>177</v>
      </c>
      <c r="E201" s="301" t="s">
        <v>177</v>
      </c>
      <c r="F201" s="301" t="s">
        <v>717</v>
      </c>
      <c r="G201" s="299">
        <f>VLOOKUP(C201,ADMINISTRATIVAS!$F$12:$L$76,7,FALSE)</f>
        <v>20</v>
      </c>
      <c r="H201" s="98" t="s">
        <v>868</v>
      </c>
      <c r="I201" s="99">
        <v>60</v>
      </c>
    </row>
  </sheetData>
  <mergeCells count="4">
    <mergeCell ref="A1:B9"/>
    <mergeCell ref="G1:G9"/>
    <mergeCell ref="C1:F4"/>
    <mergeCell ref="C5:F9"/>
  </mergeCells>
  <dataValidations count="1">
    <dataValidation type="list" allowBlank="1" showInputMessage="1" showErrorMessage="1" sqref="G189:G201 G13 G16">
      <formula1>$J$1:$J$6</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23F049B212B9442ACC5B5E92BF80645" ma:contentTypeVersion="2" ma:contentTypeDescription="Crear nuevo documento." ma:contentTypeScope="" ma:versionID="a8c03601d90abbcee2549a1b6d4eae16">
  <xsd:schema xmlns:xsd="http://www.w3.org/2001/XMLSchema" xmlns:xs="http://www.w3.org/2001/XMLSchema" xmlns:p="http://schemas.microsoft.com/office/2006/metadata/properties" xmlns:ns2="75bd23a6-9891-4676-9ac8-f86cdfcebd37" targetNamespace="http://schemas.microsoft.com/office/2006/metadata/properties" ma:root="true" ma:fieldsID="20ffabd81569f2ac0fe47f0fe79ec323" ns2:_="">
    <xsd:import namespace="75bd23a6-9891-4676-9ac8-f86cdfcebd3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d23a6-9891-4676-9ac8-f86cdfcebd37"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AAA9DD-2281-40F1-9161-B45365EB6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bd23a6-9891-4676-9ac8-f86cdfcebd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6E2F59-F1A4-4883-B1E4-62E37F393434}">
  <ds:schemaRefs>
    <ds:schemaRef ds:uri="http://schemas.microsoft.com/sharepoint/v3/contenttype/forms"/>
  </ds:schemaRefs>
</ds:datastoreItem>
</file>

<file path=customXml/itemProps3.xml><?xml version="1.0" encoding="utf-8"?>
<ds:datastoreItem xmlns:ds="http://schemas.openxmlformats.org/officeDocument/2006/customXml" ds:itemID="{2BC6FC32-9041-4A31-9158-1FE1920BA8BD}">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5bd23a6-9891-4676-9ac8-f86cdfcebd37"/>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PORTADA</vt:lpstr>
      <vt:lpstr>ESCALA DE EVALUACIÓN</vt:lpstr>
      <vt:lpstr>LEVANTAMIENTO INF.</vt:lpstr>
      <vt:lpstr>AREAS INVOLUCRADAS</vt:lpstr>
      <vt:lpstr>ADMINISTRATIVAS</vt:lpstr>
      <vt:lpstr>TECNICAS</vt:lpstr>
      <vt:lpstr>PHVA</vt:lpstr>
      <vt:lpstr>MADUREZ MSPI</vt:lpstr>
      <vt:lpstr>CIBERSEGURIDAD</vt:lpstr>
      <vt:lpstr>Hoja1</vt:lpstr>
      <vt:lpstr>'AREAS INVOLUCRADAS'!Área_de_impresión</vt:lpstr>
      <vt:lpstr>PORTADA!Área_de_impresión</vt:lpstr>
      <vt:lpstr>Opciones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jmancipe@mintic.gov.co</dc:creator>
  <cp:lastModifiedBy>GUIO</cp:lastModifiedBy>
  <cp:lastPrinted>2015-10-09T16:43:06Z</cp:lastPrinted>
  <dcterms:created xsi:type="dcterms:W3CDTF">2015-09-30T19:44:31Z</dcterms:created>
  <dcterms:modified xsi:type="dcterms:W3CDTF">2016-12-13T14:43:28Z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0x010100123F049B212B9442ACC5B5E92BF80645</vt:lpwstr>
  </property>
  <property fmtid="{D5CDD505-2E9C-101B-9397-08002B2CF9AE}" pid="3" name="WorkbookGuid">
    <vt:lpwstr>4d68a925-6c5d-4179-9f12-8211f2f46393</vt:lpwstr>
  </property>
</Properties>
</file>